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.Findlay\Concern Worldwide\John Heelham - WASH Engineering folder\Guidance and Standards\Concern\Solar Guidance Note\"/>
    </mc:Choice>
  </mc:AlternateContent>
  <bookViews>
    <workbookView xWindow="0" yWindow="0" windowWidth="20736" windowHeight="11760" tabRatio="898" activeTab="2"/>
  </bookViews>
  <sheets>
    <sheet name="Genset Fuel consumption chart" sheetId="2" r:id="rId1"/>
    <sheet name="Genset Service costs" sheetId="13" r:id="rId2"/>
    <sheet name="Generator Stand Alone System" sheetId="15" r:id="rId3"/>
    <sheet name="Solar System" sheetId="14" r:id="rId4"/>
    <sheet name="Hybrid" sheetId="18" r:id="rId5"/>
    <sheet name="Graph" sheetId="16" r:id="rId6"/>
  </sheets>
  <calcPr calcId="162913"/>
</workbook>
</file>

<file path=xl/calcChain.xml><?xml version="1.0" encoding="utf-8"?>
<calcChain xmlns="http://schemas.openxmlformats.org/spreadsheetml/2006/main">
  <c r="E6" i="13" l="1"/>
  <c r="C6" i="13"/>
  <c r="E5" i="13"/>
  <c r="C5" i="13"/>
  <c r="C7" i="18" l="1"/>
  <c r="I11" i="15"/>
  <c r="I17" i="15" s="1"/>
  <c r="I23" i="15" s="1"/>
  <c r="I29" i="15" s="1"/>
  <c r="H7" i="15"/>
  <c r="C6" i="15"/>
  <c r="I20" i="18"/>
  <c r="H10" i="18"/>
  <c r="H14" i="18" s="1"/>
  <c r="H18" i="18" s="1"/>
  <c r="H24" i="18" s="1"/>
  <c r="H28" i="18" s="1"/>
  <c r="G7" i="18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D7" i="18"/>
  <c r="C8" i="18"/>
  <c r="B7" i="18"/>
  <c r="B1" i="14"/>
  <c r="B2" i="18" s="1"/>
  <c r="J28" i="18" s="1"/>
  <c r="J30" i="18" l="1"/>
  <c r="J13" i="18"/>
  <c r="J16" i="18"/>
  <c r="J23" i="18"/>
  <c r="J27" i="18"/>
  <c r="J31" i="18"/>
  <c r="J9" i="18"/>
  <c r="J15" i="18"/>
  <c r="J19" i="18"/>
  <c r="J22" i="18"/>
  <c r="J8" i="18"/>
  <c r="J11" i="18"/>
  <c r="J14" i="18"/>
  <c r="J18" i="18"/>
  <c r="J21" i="18"/>
  <c r="J25" i="18"/>
  <c r="J29" i="18"/>
  <c r="J12" i="18"/>
  <c r="J26" i="18"/>
  <c r="J7" i="18"/>
  <c r="J10" i="18"/>
  <c r="J17" i="18"/>
  <c r="J20" i="18"/>
  <c r="J24" i="18"/>
  <c r="D8" i="18"/>
  <c r="C9" i="18"/>
  <c r="E8" i="18"/>
  <c r="E7" i="18"/>
  <c r="K7" i="18" s="1"/>
  <c r="I6" i="14"/>
  <c r="G6" i="15"/>
  <c r="K8" i="18" l="1"/>
  <c r="D9" i="18"/>
  <c r="C10" i="18"/>
  <c r="E9" i="18"/>
  <c r="G7" i="15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29" i="15" s="1"/>
  <c r="G30" i="15" s="1"/>
  <c r="B6" i="14"/>
  <c r="H9" i="15"/>
  <c r="H13" i="15" s="1"/>
  <c r="H15" i="15" s="1"/>
  <c r="H19" i="15" s="1"/>
  <c r="H21" i="15" s="1"/>
  <c r="H25" i="15" s="1"/>
  <c r="H27" i="15" s="1"/>
  <c r="D8" i="14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7" i="14"/>
  <c r="H27" i="14"/>
  <c r="H19" i="14"/>
  <c r="H12" i="14"/>
  <c r="C6" i="14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I28" i="14"/>
  <c r="I7" i="14"/>
  <c r="B6" i="15"/>
  <c r="J30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6" i="15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D10" i="18" l="1"/>
  <c r="E10" i="18"/>
  <c r="C11" i="18"/>
  <c r="K9" i="18"/>
  <c r="E6" i="15"/>
  <c r="C7" i="15"/>
  <c r="C8" i="15" s="1"/>
  <c r="E8" i="15" s="1"/>
  <c r="D6" i="15"/>
  <c r="I15" i="14"/>
  <c r="I11" i="14"/>
  <c r="I27" i="14"/>
  <c r="I23" i="14"/>
  <c r="I19" i="14"/>
  <c r="J6" i="14"/>
  <c r="M7" i="18" s="1"/>
  <c r="O7" i="18" s="1"/>
  <c r="C4" i="16" s="1"/>
  <c r="I10" i="14"/>
  <c r="I14" i="14"/>
  <c r="I18" i="14"/>
  <c r="I22" i="14"/>
  <c r="I26" i="14"/>
  <c r="I30" i="14"/>
  <c r="I9" i="14"/>
  <c r="I13" i="14"/>
  <c r="I17" i="14"/>
  <c r="I21" i="14"/>
  <c r="I25" i="14"/>
  <c r="I29" i="14"/>
  <c r="I8" i="14"/>
  <c r="I12" i="14"/>
  <c r="I16" i="14"/>
  <c r="I20" i="14"/>
  <c r="I24" i="14"/>
  <c r="C9" i="15"/>
  <c r="E9" i="15" s="1"/>
  <c r="K10" i="18" l="1"/>
  <c r="D11" i="18"/>
  <c r="C12" i="18"/>
  <c r="E11" i="18"/>
  <c r="D8" i="15"/>
  <c r="K8" i="15" s="1"/>
  <c r="D7" i="15"/>
  <c r="E7" i="15"/>
  <c r="K6" i="15"/>
  <c r="B4" i="16" s="1"/>
  <c r="F7" i="14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C10" i="15"/>
  <c r="E10" i="15" s="1"/>
  <c r="D9" i="15"/>
  <c r="K9" i="15" s="1"/>
  <c r="K11" i="18" l="1"/>
  <c r="C13" i="18"/>
  <c r="D12" i="18"/>
  <c r="E12" i="18"/>
  <c r="K7" i="15"/>
  <c r="B5" i="16" s="1"/>
  <c r="B6" i="16" s="1"/>
  <c r="B7" i="16" s="1"/>
  <c r="J8" i="14"/>
  <c r="M9" i="18" s="1"/>
  <c r="O9" i="18" s="1"/>
  <c r="J7" i="14"/>
  <c r="M8" i="18" s="1"/>
  <c r="O8" i="18" s="1"/>
  <c r="C5" i="16" s="1"/>
  <c r="J9" i="14"/>
  <c r="M10" i="18" s="1"/>
  <c r="O10" i="18" s="1"/>
  <c r="D10" i="15"/>
  <c r="K10" i="15" s="1"/>
  <c r="C11" i="15"/>
  <c r="E11" i="15" s="1"/>
  <c r="K12" i="18" l="1"/>
  <c r="C6" i="16"/>
  <c r="C7" i="16" s="1"/>
  <c r="D13" i="18"/>
  <c r="C14" i="18"/>
  <c r="E13" i="18"/>
  <c r="B8" i="16"/>
  <c r="D11" i="15"/>
  <c r="K11" i="15" s="1"/>
  <c r="C12" i="15"/>
  <c r="E12" i="15" s="1"/>
  <c r="K13" i="18" l="1"/>
  <c r="E14" i="18"/>
  <c r="C15" i="18"/>
  <c r="D14" i="18"/>
  <c r="B9" i="16"/>
  <c r="J11" i="14"/>
  <c r="M12" i="18" s="1"/>
  <c r="O12" i="18" s="1"/>
  <c r="J10" i="14"/>
  <c r="M11" i="18" s="1"/>
  <c r="O11" i="18" s="1"/>
  <c r="C8" i="16" s="1"/>
  <c r="C13" i="15"/>
  <c r="E13" i="15" s="1"/>
  <c r="D12" i="15"/>
  <c r="K12" i="15" s="1"/>
  <c r="C9" i="16" l="1"/>
  <c r="D15" i="18"/>
  <c r="C16" i="18"/>
  <c r="E15" i="18"/>
  <c r="K14" i="18"/>
  <c r="B10" i="16"/>
  <c r="J12" i="14"/>
  <c r="M13" i="18" s="1"/>
  <c r="O13" i="18" s="1"/>
  <c r="D13" i="15"/>
  <c r="K13" i="15" s="1"/>
  <c r="C14" i="15"/>
  <c r="E14" i="15" s="1"/>
  <c r="C10" i="16" l="1"/>
  <c r="K15" i="18"/>
  <c r="C17" i="18"/>
  <c r="E16" i="18"/>
  <c r="D16" i="18"/>
  <c r="B11" i="16"/>
  <c r="J13" i="14"/>
  <c r="M14" i="18" s="1"/>
  <c r="O14" i="18" s="1"/>
  <c r="C11" i="16" s="1"/>
  <c r="D14" i="15"/>
  <c r="K14" i="15" s="1"/>
  <c r="C15" i="15"/>
  <c r="E15" i="15" s="1"/>
  <c r="D17" i="18" l="1"/>
  <c r="C18" i="18"/>
  <c r="E17" i="18"/>
  <c r="K16" i="18"/>
  <c r="B12" i="16"/>
  <c r="J14" i="14"/>
  <c r="M15" i="18" s="1"/>
  <c r="O15" i="18" s="1"/>
  <c r="C12" i="16" s="1"/>
  <c r="C16" i="15"/>
  <c r="E16" i="15" s="1"/>
  <c r="D15" i="15"/>
  <c r="K15" i="15" s="1"/>
  <c r="K17" i="18" l="1"/>
  <c r="B13" i="16"/>
  <c r="D18" i="18"/>
  <c r="E18" i="18"/>
  <c r="C19" i="18"/>
  <c r="J15" i="14"/>
  <c r="M16" i="18" s="1"/>
  <c r="O16" i="18" s="1"/>
  <c r="C13" i="16" s="1"/>
  <c r="D16" i="15"/>
  <c r="K16" i="15" s="1"/>
  <c r="C17" i="15"/>
  <c r="E17" i="15" s="1"/>
  <c r="K18" i="18" l="1"/>
  <c r="B14" i="16"/>
  <c r="C20" i="18"/>
  <c r="E19" i="18"/>
  <c r="D19" i="18"/>
  <c r="J16" i="14"/>
  <c r="M17" i="18" s="1"/>
  <c r="O17" i="18" s="1"/>
  <c r="C14" i="16" s="1"/>
  <c r="C18" i="15"/>
  <c r="E18" i="15" s="1"/>
  <c r="D17" i="15"/>
  <c r="K17" i="15" s="1"/>
  <c r="B15" i="16" l="1"/>
  <c r="D20" i="18"/>
  <c r="E20" i="18"/>
  <c r="C21" i="18"/>
  <c r="K19" i="18"/>
  <c r="J17" i="14"/>
  <c r="M18" i="18" s="1"/>
  <c r="O18" i="18" s="1"/>
  <c r="C15" i="16" s="1"/>
  <c r="D18" i="15"/>
  <c r="K18" i="15" s="1"/>
  <c r="C19" i="15"/>
  <c r="E19" i="15" s="1"/>
  <c r="K20" i="18" l="1"/>
  <c r="B16" i="16"/>
  <c r="D21" i="18"/>
  <c r="C22" i="18"/>
  <c r="E21" i="18"/>
  <c r="J18" i="14"/>
  <c r="M19" i="18" s="1"/>
  <c r="O19" i="18" s="1"/>
  <c r="C16" i="16" s="1"/>
  <c r="D19" i="15"/>
  <c r="K19" i="15" s="1"/>
  <c r="C20" i="15"/>
  <c r="E20" i="15" s="1"/>
  <c r="K21" i="18" l="1"/>
  <c r="B17" i="16"/>
  <c r="D22" i="18"/>
  <c r="C23" i="18"/>
  <c r="E22" i="18"/>
  <c r="J19" i="14"/>
  <c r="M20" i="18" s="1"/>
  <c r="O20" i="18" s="1"/>
  <c r="C17" i="16" s="1"/>
  <c r="C21" i="15"/>
  <c r="E21" i="15" s="1"/>
  <c r="D20" i="15"/>
  <c r="K20" i="15" s="1"/>
  <c r="K22" i="18" l="1"/>
  <c r="B18" i="16"/>
  <c r="D23" i="18"/>
  <c r="C24" i="18"/>
  <c r="E23" i="18"/>
  <c r="J20" i="14"/>
  <c r="M21" i="18" s="1"/>
  <c r="O21" i="18" s="1"/>
  <c r="C18" i="16" s="1"/>
  <c r="D21" i="15"/>
  <c r="K21" i="15" s="1"/>
  <c r="C22" i="15"/>
  <c r="E22" i="15" s="1"/>
  <c r="K23" i="18" l="1"/>
  <c r="B19" i="16"/>
  <c r="C25" i="18"/>
  <c r="D24" i="18"/>
  <c r="E24" i="18"/>
  <c r="J21" i="14"/>
  <c r="M22" i="18" s="1"/>
  <c r="O22" i="18" s="1"/>
  <c r="C19" i="16" s="1"/>
  <c r="C23" i="15"/>
  <c r="E23" i="15" s="1"/>
  <c r="D22" i="15"/>
  <c r="K22" i="15" s="1"/>
  <c r="K24" i="18" l="1"/>
  <c r="B20" i="16"/>
  <c r="D25" i="18"/>
  <c r="C26" i="18"/>
  <c r="E25" i="18"/>
  <c r="J22" i="14"/>
  <c r="M23" i="18" s="1"/>
  <c r="O23" i="18" s="1"/>
  <c r="C20" i="16" s="1"/>
  <c r="D23" i="15"/>
  <c r="K23" i="15" s="1"/>
  <c r="C24" i="15"/>
  <c r="E24" i="15" s="1"/>
  <c r="K25" i="18" l="1"/>
  <c r="B21" i="16"/>
  <c r="C27" i="18"/>
  <c r="E26" i="18"/>
  <c r="D26" i="18"/>
  <c r="J23" i="14"/>
  <c r="M24" i="18" s="1"/>
  <c r="O24" i="18" s="1"/>
  <c r="C21" i="16" s="1"/>
  <c r="D24" i="15"/>
  <c r="K24" i="15" s="1"/>
  <c r="C25" i="15"/>
  <c r="E25" i="15" s="1"/>
  <c r="K26" i="18" l="1"/>
  <c r="B22" i="16"/>
  <c r="D27" i="18"/>
  <c r="K27" i="18" s="1"/>
  <c r="C28" i="18"/>
  <c r="E27" i="18"/>
  <c r="J24" i="14"/>
  <c r="M25" i="18" s="1"/>
  <c r="O25" i="18" s="1"/>
  <c r="C22" i="16" s="1"/>
  <c r="C26" i="15"/>
  <c r="E26" i="15" s="1"/>
  <c r="D25" i="15"/>
  <c r="K25" i="15" s="1"/>
  <c r="B23" i="16" l="1"/>
  <c r="E28" i="18"/>
  <c r="C29" i="18"/>
  <c r="D28" i="18"/>
  <c r="J25" i="14"/>
  <c r="M26" i="18" s="1"/>
  <c r="O26" i="18" s="1"/>
  <c r="C23" i="16" s="1"/>
  <c r="D26" i="15"/>
  <c r="K26" i="15" s="1"/>
  <c r="C27" i="15"/>
  <c r="E27" i="15" s="1"/>
  <c r="B24" i="16" l="1"/>
  <c r="D29" i="18"/>
  <c r="C30" i="18"/>
  <c r="E29" i="18"/>
  <c r="K28" i="18"/>
  <c r="J26" i="14"/>
  <c r="M27" i="18" s="1"/>
  <c r="O27" i="18" s="1"/>
  <c r="C24" i="16" s="1"/>
  <c r="C28" i="15"/>
  <c r="E28" i="15" s="1"/>
  <c r="D27" i="15"/>
  <c r="K27" i="15" s="1"/>
  <c r="B25" i="16" l="1"/>
  <c r="D30" i="18"/>
  <c r="C31" i="18"/>
  <c r="E30" i="18"/>
  <c r="K29" i="18"/>
  <c r="J27" i="14"/>
  <c r="M28" i="18" s="1"/>
  <c r="O28" i="18" s="1"/>
  <c r="C25" i="16" s="1"/>
  <c r="C29" i="15"/>
  <c r="E29" i="15" s="1"/>
  <c r="D28" i="15"/>
  <c r="K28" i="15" s="1"/>
  <c r="B26" i="16" l="1"/>
  <c r="K30" i="18"/>
  <c r="D31" i="18"/>
  <c r="E31" i="18"/>
  <c r="J28" i="14"/>
  <c r="M29" i="18" s="1"/>
  <c r="O29" i="18" s="1"/>
  <c r="C26" i="16" s="1"/>
  <c r="D29" i="15"/>
  <c r="K29" i="15" s="1"/>
  <c r="C30" i="15"/>
  <c r="B27" i="16" l="1"/>
  <c r="K31" i="18"/>
  <c r="K33" i="18" s="1"/>
  <c r="D30" i="15"/>
  <c r="E30" i="15"/>
  <c r="J29" i="14"/>
  <c r="M30" i="18" s="1"/>
  <c r="O30" i="18" s="1"/>
  <c r="C27" i="16" s="1"/>
  <c r="K30" i="15" l="1"/>
  <c r="K32" i="15" s="1"/>
  <c r="J30" i="14"/>
  <c r="J32" i="14" l="1"/>
  <c r="M33" i="18" s="1"/>
  <c r="O33" i="18" s="1"/>
  <c r="M31" i="18"/>
  <c r="O31" i="18" s="1"/>
  <c r="C28" i="16" s="1"/>
  <c r="B28" i="16"/>
</calcChain>
</file>

<file path=xl/sharedStrings.xml><?xml version="1.0" encoding="utf-8"?>
<sst xmlns="http://schemas.openxmlformats.org/spreadsheetml/2006/main" count="89" uniqueCount="50">
  <si>
    <t>Genset Fuel Consumption chart</t>
  </si>
  <si>
    <t>Generator</t>
  </si>
  <si>
    <t>Liter/hour</t>
  </si>
  <si>
    <t>kVA</t>
  </si>
  <si>
    <t>kW</t>
  </si>
  <si>
    <t>Load 25%</t>
  </si>
  <si>
    <t>Load 50%</t>
  </si>
  <si>
    <t>Load 75%</t>
  </si>
  <si>
    <t>Load 100%</t>
  </si>
  <si>
    <t>General Reference for Maintenance of Gensets</t>
  </si>
  <si>
    <t>Genset Maintenance</t>
  </si>
  <si>
    <t>Good Quality Engine</t>
  </si>
  <si>
    <t>Low Quality Engine</t>
  </si>
  <si>
    <t>Maintenance and Replacement</t>
  </si>
  <si>
    <t>Frequency of change (h)</t>
  </si>
  <si>
    <t>Frequency (hours)</t>
  </si>
  <si>
    <t>Minor Service</t>
  </si>
  <si>
    <t>Major Service</t>
  </si>
  <si>
    <t>Overhaul</t>
  </si>
  <si>
    <t>30% of new</t>
  </si>
  <si>
    <t>60% of new</t>
  </si>
  <si>
    <t>Replacement</t>
  </si>
  <si>
    <t>See 'Cost of New Gensets'</t>
  </si>
  <si>
    <t>Year</t>
  </si>
  <si>
    <t>Capital Cost</t>
  </si>
  <si>
    <t>Discount Factor (d)</t>
  </si>
  <si>
    <t>Present Worth</t>
  </si>
  <si>
    <t>Fuel Consumption (l/h)</t>
  </si>
  <si>
    <t>discount factor (d)</t>
  </si>
  <si>
    <t>Working time (hours/year)</t>
  </si>
  <si>
    <t>Cost of generator</t>
  </si>
  <si>
    <t>Cost of 1 L of fuel</t>
  </si>
  <si>
    <t>Cost of fuel</t>
  </si>
  <si>
    <t>TOTAL COST</t>
  </si>
  <si>
    <t>Cost of solar</t>
  </si>
  <si>
    <t>Cost of Invertor</t>
  </si>
  <si>
    <t>_</t>
  </si>
  <si>
    <t>Cleaning</t>
  </si>
  <si>
    <t>Invertor every 7 yrs</t>
  </si>
  <si>
    <t>Cumulative Cost</t>
  </si>
  <si>
    <t>Present Worth (Generator)</t>
  </si>
  <si>
    <t>Present Worth (Solar)</t>
  </si>
  <si>
    <t>Present Worth (Generator +Solar)</t>
  </si>
  <si>
    <t>Hybrid (Generator+Solar)</t>
  </si>
  <si>
    <t>30% genset cost every 10,000h</t>
  </si>
  <si>
    <t>New genset every 35,000h</t>
  </si>
  <si>
    <t>Price (SDG)</t>
  </si>
  <si>
    <t>1USD = 17SDG</t>
  </si>
  <si>
    <t>340SDG every 250h</t>
  </si>
  <si>
    <t>3,060SDG  every 1000h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</si>
</sst>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[$-C0A]0"/>
    <numFmt numFmtId="166" formatCode="0.000"/>
    <numFmt numFmtId="167" formatCode="[$-C0A]General"/>
    <numFmt numFmtId="168" formatCode="#,##0.00&quot; &quot;[$€-C0A];[Red]&quot;-&quot;#,##0.00&quot; &quot;[$€-C0A]"/>
    <numFmt numFmtId="169" formatCode="&quot;$&quot;#,##0"/>
    <numFmt numFmtId="170" formatCode="#,##0.0"/>
  </numFmts>
  <fonts count="15" x14ac:knownFonts="1">
    <font>
      <sz val="11"/>
      <color theme="1"/>
      <name val="Arial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u/>
      <sz val="9"/>
      <color rgb="FF000000"/>
      <name val="Calibri"/>
      <family val="2"/>
    </font>
    <font>
      <b/>
      <sz val="11"/>
      <color theme="1"/>
      <name val="Arial"/>
      <family val="2"/>
    </font>
    <font>
      <b/>
      <u/>
      <sz val="12"/>
      <color rgb="FF000000"/>
      <name val="Calibri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EEBF7"/>
        <bgColor rgb="FFDEEBF7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BFBFB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167" fontId="1" fillId="0" borderId="0"/>
    <xf numFmtId="167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8" fontId="4" fillId="0" borderId="0"/>
  </cellStyleXfs>
  <cellXfs count="67">
    <xf numFmtId="0" fontId="0" fillId="0" borderId="0" xfId="0"/>
    <xf numFmtId="167" fontId="2" fillId="0" borderId="0" xfId="2" applyAlignment="1">
      <alignment horizontal="center"/>
    </xf>
    <xf numFmtId="167" fontId="5" fillId="2" borderId="3" xfId="2" applyFont="1" applyFill="1" applyBorder="1" applyAlignment="1">
      <alignment horizontal="center"/>
    </xf>
    <xf numFmtId="167" fontId="2" fillId="0" borderId="4" xfId="2" applyBorder="1" applyAlignment="1">
      <alignment horizontal="center"/>
    </xf>
    <xf numFmtId="167" fontId="2" fillId="0" borderId="3" xfId="2" applyBorder="1" applyAlignment="1">
      <alignment horizontal="center"/>
    </xf>
    <xf numFmtId="167" fontId="2" fillId="0" borderId="0" xfId="2"/>
    <xf numFmtId="167" fontId="5" fillId="2" borderId="5" xfId="2" applyFont="1" applyFill="1" applyBorder="1" applyAlignment="1">
      <alignment horizontal="center"/>
    </xf>
    <xf numFmtId="165" fontId="2" fillId="0" borderId="4" xfId="2" applyNumberFormat="1" applyBorder="1" applyAlignment="1">
      <alignment horizontal="center"/>
    </xf>
    <xf numFmtId="164" fontId="2" fillId="0" borderId="6" xfId="2" applyNumberFormat="1" applyBorder="1" applyAlignment="1">
      <alignment horizontal="center"/>
    </xf>
    <xf numFmtId="164" fontId="2" fillId="0" borderId="4" xfId="2" applyNumberFormat="1" applyBorder="1" applyAlignment="1">
      <alignment horizontal="center"/>
    </xf>
    <xf numFmtId="165" fontId="2" fillId="0" borderId="3" xfId="2" applyNumberFormat="1" applyBorder="1" applyAlignment="1">
      <alignment horizontal="center"/>
    </xf>
    <xf numFmtId="164" fontId="2" fillId="0" borderId="5" xfId="2" applyNumberFormat="1" applyBorder="1" applyAlignment="1">
      <alignment horizontal="center"/>
    </xf>
    <xf numFmtId="164" fontId="2" fillId="0" borderId="3" xfId="2" applyNumberFormat="1" applyBorder="1" applyAlignment="1">
      <alignment horizontal="center"/>
    </xf>
    <xf numFmtId="167" fontId="7" fillId="0" borderId="8" xfId="2" applyFont="1" applyBorder="1" applyAlignment="1">
      <alignment horizontal="center" vertical="center" wrapText="1"/>
    </xf>
    <xf numFmtId="167" fontId="6" fillId="4" borderId="4" xfId="2" applyFont="1" applyFill="1" applyBorder="1" applyAlignment="1">
      <alignment horizontal="center" vertical="center" wrapText="1"/>
    </xf>
    <xf numFmtId="167" fontId="6" fillId="4" borderId="6" xfId="2" applyFont="1" applyFill="1" applyBorder="1" applyAlignment="1">
      <alignment horizontal="center" vertical="center" wrapText="1"/>
    </xf>
    <xf numFmtId="167" fontId="7" fillId="0" borderId="7" xfId="2" applyFont="1" applyBorder="1" applyAlignment="1">
      <alignment horizontal="center" vertical="center" wrapText="1"/>
    </xf>
    <xf numFmtId="167" fontId="6" fillId="0" borderId="3" xfId="2" applyFont="1" applyBorder="1" applyAlignment="1">
      <alignment horizontal="center" vertical="center" wrapText="1"/>
    </xf>
    <xf numFmtId="167" fontId="6" fillId="0" borderId="5" xfId="2" applyFont="1" applyBorder="1" applyAlignment="1">
      <alignment horizontal="center" vertical="center" wrapText="1"/>
    </xf>
    <xf numFmtId="167" fontId="6" fillId="0" borderId="3" xfId="2" applyFont="1" applyFill="1" applyBorder="1" applyAlignment="1">
      <alignment horizontal="center" vertical="center" wrapText="1"/>
    </xf>
    <xf numFmtId="167" fontId="6" fillId="0" borderId="5" xfId="2" applyFont="1" applyFill="1" applyBorder="1" applyAlignment="1">
      <alignment horizontal="center" vertical="center" wrapText="1"/>
    </xf>
    <xf numFmtId="166" fontId="6" fillId="5" borderId="0" xfId="2" applyNumberFormat="1" applyFont="1" applyFill="1" applyBorder="1" applyAlignment="1">
      <alignment horizontal="center" vertical="center"/>
    </xf>
    <xf numFmtId="167" fontId="8" fillId="0" borderId="9" xfId="2" applyFont="1" applyFill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167" fontId="5" fillId="8" borderId="3" xfId="2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7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166" fontId="14" fillId="5" borderId="1" xfId="2" applyNumberFormat="1" applyFont="1" applyFill="1" applyBorder="1" applyAlignment="1">
      <alignment horizontal="center" vertical="center"/>
    </xf>
    <xf numFmtId="169" fontId="0" fillId="6" borderId="1" xfId="0" applyNumberFormat="1" applyFill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9" fillId="0" borderId="1" xfId="0" applyNumberFormat="1" applyFont="1" applyBorder="1" applyAlignment="1">
      <alignment horizontal="center"/>
    </xf>
    <xf numFmtId="169" fontId="12" fillId="0" borderId="1" xfId="0" applyNumberFormat="1" applyFont="1" applyBorder="1" applyAlignment="1">
      <alignment horizontal="center"/>
    </xf>
    <xf numFmtId="3" fontId="0" fillId="6" borderId="1" xfId="0" applyNumberFormat="1" applyFill="1" applyBorder="1" applyAlignment="1">
      <alignment horizontal="center"/>
    </xf>
    <xf numFmtId="170" fontId="0" fillId="6" borderId="1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9" fontId="0" fillId="0" borderId="1" xfId="0" applyNumberFormat="1" applyBorder="1" applyAlignment="1">
      <alignment horizontal="center" wrapText="1"/>
    </xf>
    <xf numFmtId="3" fontId="0" fillId="6" borderId="1" xfId="0" applyNumberFormat="1" applyFill="1" applyBorder="1" applyAlignment="1">
      <alignment horizontal="center" wrapText="1"/>
    </xf>
    <xf numFmtId="170" fontId="0" fillId="6" borderId="1" xfId="0" applyNumberFormat="1" applyFill="1" applyBorder="1" applyAlignment="1">
      <alignment horizontal="center" wrapText="1"/>
    </xf>
    <xf numFmtId="166" fontId="14" fillId="5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166" fontId="6" fillId="5" borderId="0" xfId="2" applyNumberFormat="1" applyFont="1" applyFill="1" applyBorder="1" applyAlignment="1">
      <alignment horizontal="center" vertical="center" wrapText="1"/>
    </xf>
    <xf numFmtId="169" fontId="0" fillId="0" borderId="0" xfId="0" applyNumberForma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9" fontId="9" fillId="0" borderId="1" xfId="0" applyNumberFormat="1" applyFont="1" applyBorder="1" applyAlignment="1">
      <alignment horizontal="center" wrapText="1"/>
    </xf>
    <xf numFmtId="0" fontId="9" fillId="7" borderId="1" xfId="0" applyFont="1" applyFill="1" applyBorder="1" applyAlignment="1">
      <alignment horizontal="center" wrapText="1"/>
    </xf>
    <xf numFmtId="167" fontId="7" fillId="3" borderId="7" xfId="2" applyFont="1" applyFill="1" applyBorder="1" applyAlignment="1">
      <alignment horizontal="center" vertical="center" wrapText="1"/>
    </xf>
    <xf numFmtId="167" fontId="10" fillId="0" borderId="9" xfId="2" applyFont="1" applyFill="1" applyBorder="1" applyAlignment="1">
      <alignment horizontal="center"/>
    </xf>
    <xf numFmtId="167" fontId="5" fillId="2" borderId="3" xfId="2" applyFont="1" applyFill="1" applyBorder="1" applyAlignment="1">
      <alignment horizontal="center"/>
    </xf>
    <xf numFmtId="167" fontId="5" fillId="2" borderId="5" xfId="2" applyFont="1" applyFill="1" applyBorder="1" applyAlignment="1">
      <alignment horizontal="center"/>
    </xf>
    <xf numFmtId="167" fontId="8" fillId="0" borderId="9" xfId="2" applyFont="1" applyFill="1" applyBorder="1" applyAlignment="1">
      <alignment horizontal="center" wrapText="1"/>
    </xf>
    <xf numFmtId="167" fontId="7" fillId="3" borderId="7" xfId="2" applyFont="1" applyFill="1" applyBorder="1" applyAlignment="1">
      <alignment horizontal="center" vertical="center" wrapText="1"/>
    </xf>
    <xf numFmtId="167" fontId="7" fillId="3" borderId="5" xfId="2" applyFont="1" applyFill="1" applyBorder="1" applyAlignment="1">
      <alignment horizontal="center" vertical="center" wrapText="1"/>
    </xf>
    <xf numFmtId="167" fontId="7" fillId="0" borderId="10" xfId="2" applyFont="1" applyFill="1" applyBorder="1" applyAlignment="1">
      <alignment horizontal="left" vertical="center" wrapText="1"/>
    </xf>
  </cellXfs>
  <cellStyles count="7">
    <cellStyle name="Excel Built-in Hyperlink" xfId="1"/>
    <cellStyle name="Excel Built-in Normal" xfId="2"/>
    <cellStyle name="Heading" xfId="3"/>
    <cellStyle name="Heading1" xfId="4"/>
    <cellStyle name="Normal" xfId="0" builtinId="0" customBuiltin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321319734362066E-2"/>
          <c:y val="1.6240904018734195E-2"/>
          <c:w val="0.74462498899047058"/>
          <c:h val="0.90378130877352902"/>
        </c:manualLayout>
      </c:layout>
      <c:lineChart>
        <c:grouping val="standard"/>
        <c:varyColors val="0"/>
        <c:ser>
          <c:idx val="0"/>
          <c:order val="0"/>
          <c:tx>
            <c:v>Generator</c:v>
          </c:tx>
          <c:val>
            <c:numRef>
              <c:f>Graph!$B$4:$B$28</c:f>
              <c:numCache>
                <c:formatCode>"$"#,##0</c:formatCode>
                <c:ptCount val="25"/>
                <c:pt idx="0">
                  <c:v>42718.400000000001</c:v>
                </c:pt>
                <c:pt idx="1">
                  <c:v>73916.945454545465</c:v>
                </c:pt>
                <c:pt idx="2">
                  <c:v>99304.052892561987</c:v>
                </c:pt>
                <c:pt idx="3">
                  <c:v>125087.97475582268</c:v>
                </c:pt>
                <c:pt idx="4">
                  <c:v>146069.05528310908</c:v>
                </c:pt>
                <c:pt idx="5">
                  <c:v>172593.82073007929</c:v>
                </c:pt>
                <c:pt idx="6">
                  <c:v>189933.55670304323</c:v>
                </c:pt>
                <c:pt idx="7">
                  <c:v>207544.32226773191</c:v>
                </c:pt>
                <c:pt idx="8">
                  <c:v>221874.68257596658</c:v>
                </c:pt>
                <c:pt idx="9">
                  <c:v>236429.03428232085</c:v>
                </c:pt>
                <c:pt idx="10">
                  <c:v>248272.30726433298</c:v>
                </c:pt>
                <c:pt idx="11">
                  <c:v>263244.84585993888</c:v>
                </c:pt>
                <c:pt idx="12">
                  <c:v>273032.67477069271</c:v>
                </c:pt>
                <c:pt idx="13">
                  <c:v>282973.49282024824</c:v>
                </c:pt>
                <c:pt idx="14">
                  <c:v>291062.60762252414</c:v>
                </c:pt>
                <c:pt idx="15">
                  <c:v>299278.15972959483</c:v>
                </c:pt>
                <c:pt idx="16">
                  <c:v>305963.37857445091</c:v>
                </c:pt>
                <c:pt idx="17">
                  <c:v>314414.98627839441</c:v>
                </c:pt>
                <c:pt idx="18">
                  <c:v>319939.9605303416</c:v>
                </c:pt>
                <c:pt idx="19">
                  <c:v>325551.29316272377</c:v>
                </c:pt>
                <c:pt idx="20">
                  <c:v>330117.38758582063</c:v>
                </c:pt>
                <c:pt idx="21">
                  <c:v>334754.85257126042</c:v>
                </c:pt>
                <c:pt idx="22">
                  <c:v>338528.48432588589</c:v>
                </c:pt>
                <c:pt idx="23">
                  <c:v>343299.19654180366</c:v>
                </c:pt>
                <c:pt idx="24">
                  <c:v>346417.90047124622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D4-416B-BF03-550CA6D89765}"/>
            </c:ext>
          </c:extLst>
        </c:ser>
        <c:ser>
          <c:idx val="1"/>
          <c:order val="1"/>
          <c:tx>
            <c:v>Hybrid</c:v>
          </c:tx>
          <c:val>
            <c:numRef>
              <c:f>Graph!$C$4:$C$28</c:f>
              <c:numCache>
                <c:formatCode>"$"#,##0</c:formatCode>
                <c:ptCount val="25"/>
                <c:pt idx="0">
                  <c:v>78919.200000000012</c:v>
                </c:pt>
                <c:pt idx="1">
                  <c:v>94300.290909090923</c:v>
                </c:pt>
                <c:pt idx="2">
                  <c:v>108283.10082644629</c:v>
                </c:pt>
                <c:pt idx="3">
                  <c:v>123699.47948910594</c:v>
                </c:pt>
                <c:pt idx="4">
                  <c:v>135255.52074311866</c:v>
                </c:pt>
                <c:pt idx="5">
                  <c:v>145761.01279222112</c:v>
                </c:pt>
                <c:pt idx="6">
                  <c:v>157569.35582980211</c:v>
                </c:pt>
                <c:pt idx="7">
                  <c:v>168098.94988940161</c:v>
                </c:pt>
                <c:pt idx="8">
                  <c:v>175991.88155664614</c:v>
                </c:pt>
                <c:pt idx="9">
                  <c:v>183167.27398141389</c:v>
                </c:pt>
                <c:pt idx="10">
                  <c:v>189690.35800393001</c:v>
                </c:pt>
                <c:pt idx="11">
                  <c:v>196882.21242616861</c:v>
                </c:pt>
                <c:pt idx="12">
                  <c:v>202273.19095717368</c:v>
                </c:pt>
                <c:pt idx="13">
                  <c:v>211808.71060660164</c:v>
                </c:pt>
                <c:pt idx="14">
                  <c:v>216264.06476445706</c:v>
                </c:pt>
                <c:pt idx="15">
                  <c:v>220314.3867261438</c:v>
                </c:pt>
                <c:pt idx="16">
                  <c:v>223996.49760040449</c:v>
                </c:pt>
                <c:pt idx="17">
                  <c:v>228056.11193050013</c:v>
                </c:pt>
                <c:pt idx="18">
                  <c:v>231099.17876873209</c:v>
                </c:pt>
                <c:pt idx="19">
                  <c:v>233865.60316712479</c:v>
                </c:pt>
                <c:pt idx="20">
                  <c:v>236380.53443839087</c:v>
                </c:pt>
                <c:pt idx="21">
                  <c:v>239693.82793316321</c:v>
                </c:pt>
                <c:pt idx="22">
                  <c:v>241772.28352925088</c:v>
                </c:pt>
                <c:pt idx="23">
                  <c:v>243661.78861660333</c:v>
                </c:pt>
                <c:pt idx="24">
                  <c:v>245379.52051419645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D4-416B-BF03-550CA6D89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147288"/>
        <c:axId val="304146504"/>
      </c:lineChart>
      <c:catAx>
        <c:axId val="304147288"/>
        <c:scaling>
          <c:orientation val="minMax"/>
        </c:scaling>
        <c:delete val="0"/>
        <c:axPos val="b"/>
        <c:majorTickMark val="out"/>
        <c:minorTickMark val="none"/>
        <c:tickLblPos val="nextTo"/>
        <c:crossAx val="304146504"/>
        <c:crosses val="autoZero"/>
        <c:auto val="1"/>
        <c:lblAlgn val="ctr"/>
        <c:lblOffset val="100"/>
        <c:noMultiLvlLbl val="0"/>
      </c:catAx>
      <c:valAx>
        <c:axId val="304146504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304147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390524</xdr:colOff>
      <xdr:row>1</xdr:row>
      <xdr:rowOff>142874</xdr:rowOff>
    </xdr:from>
    <xdr:to>
      <xdr:col>11</xdr:col>
      <xdr:colOff>781049</xdr:colOff>
      <xdr:row>28</xdr:row>
      <xdr:rowOff>28574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F28"/>
  <sheetViews>
    <sheetView workbookViewId="0">
      <selection activeCell="F3" sqref="F3"/>
    </sheetView>
  </sheetViews>
  <sheetFormatPr defaultColWidth="8.09765625" defaultRowHeight="14.4" x14ac:dyDescent="0.3"/>
  <cols>
    <col min="1" max="5" width="8.5" style="1" customWidth="1"/>
    <col min="6" max="6" width="9.5" style="1" customWidth="1"/>
    <col min="7" max="16384" width="8.09765625" style="5"/>
  </cols>
  <sheetData>
    <row r="1" spans="1:6" ht="15.6" x14ac:dyDescent="0.3">
      <c r="A1" s="60" t="s">
        <v>0</v>
      </c>
      <c r="B1" s="60"/>
      <c r="C1" s="60"/>
      <c r="D1" s="60"/>
      <c r="E1" s="60"/>
      <c r="F1" s="60"/>
    </row>
    <row r="2" spans="1:6" x14ac:dyDescent="0.3">
      <c r="A2" s="61" t="s">
        <v>1</v>
      </c>
      <c r="B2" s="61"/>
      <c r="C2" s="62" t="s">
        <v>2</v>
      </c>
      <c r="D2" s="62"/>
      <c r="E2" s="62"/>
      <c r="F2" s="62"/>
    </row>
    <row r="3" spans="1:6" x14ac:dyDescent="0.3">
      <c r="A3" s="2" t="s">
        <v>3</v>
      </c>
      <c r="B3" s="2" t="s">
        <v>4</v>
      </c>
      <c r="C3" s="6" t="s">
        <v>5</v>
      </c>
      <c r="D3" s="2" t="s">
        <v>6</v>
      </c>
      <c r="E3" s="25" t="s">
        <v>7</v>
      </c>
      <c r="F3" s="2" t="s">
        <v>8</v>
      </c>
    </row>
    <row r="4" spans="1:6" x14ac:dyDescent="0.3">
      <c r="A4" s="3">
        <v>25</v>
      </c>
      <c r="B4" s="7">
        <f t="shared" ref="B4:B28" si="0">A4*0.8</f>
        <v>20</v>
      </c>
      <c r="C4" s="8">
        <v>2.2999999999999998</v>
      </c>
      <c r="D4" s="9">
        <v>3.4</v>
      </c>
      <c r="E4" s="9">
        <v>4.9000000000000004</v>
      </c>
      <c r="F4" s="9">
        <v>6</v>
      </c>
    </row>
    <row r="5" spans="1:6" x14ac:dyDescent="0.3">
      <c r="A5" s="4">
        <v>38</v>
      </c>
      <c r="B5" s="10">
        <f t="shared" si="0"/>
        <v>30.400000000000002</v>
      </c>
      <c r="C5" s="11">
        <v>4.2</v>
      </c>
      <c r="D5" s="12">
        <v>6.8</v>
      </c>
      <c r="E5" s="12">
        <v>9.1</v>
      </c>
      <c r="F5" s="12">
        <v>11</v>
      </c>
    </row>
    <row r="6" spans="1:6" x14ac:dyDescent="0.3">
      <c r="A6" s="4">
        <v>50</v>
      </c>
      <c r="B6" s="10">
        <f t="shared" si="0"/>
        <v>40</v>
      </c>
      <c r="C6" s="11">
        <v>6</v>
      </c>
      <c r="D6" s="12">
        <v>8.6999999999999993</v>
      </c>
      <c r="E6" s="12">
        <v>12.1</v>
      </c>
      <c r="F6" s="12">
        <v>15.1</v>
      </c>
    </row>
    <row r="7" spans="1:6" x14ac:dyDescent="0.3">
      <c r="A7" s="4">
        <v>75</v>
      </c>
      <c r="B7" s="10">
        <f t="shared" si="0"/>
        <v>60</v>
      </c>
      <c r="C7" s="11">
        <v>6.8</v>
      </c>
      <c r="D7" s="12">
        <v>11</v>
      </c>
      <c r="E7" s="12">
        <v>14.4</v>
      </c>
      <c r="F7" s="12">
        <v>18.100000000000001</v>
      </c>
    </row>
    <row r="8" spans="1:6" x14ac:dyDescent="0.3">
      <c r="A8" s="4">
        <v>94</v>
      </c>
      <c r="B8" s="10">
        <f t="shared" si="0"/>
        <v>75.2</v>
      </c>
      <c r="C8" s="11">
        <v>9.1</v>
      </c>
      <c r="D8" s="12">
        <v>12.9</v>
      </c>
      <c r="E8" s="12">
        <v>17.399999999999999</v>
      </c>
      <c r="F8" s="12">
        <v>23.1</v>
      </c>
    </row>
    <row r="9" spans="1:6" x14ac:dyDescent="0.3">
      <c r="A9" s="4">
        <v>125</v>
      </c>
      <c r="B9" s="10">
        <f t="shared" si="0"/>
        <v>100</v>
      </c>
      <c r="C9" s="11">
        <v>9.8000000000000007</v>
      </c>
      <c r="D9" s="12">
        <v>15.5</v>
      </c>
      <c r="E9" s="12">
        <v>21.9</v>
      </c>
      <c r="F9" s="12">
        <v>28</v>
      </c>
    </row>
    <row r="10" spans="1:6" x14ac:dyDescent="0.3">
      <c r="A10" s="4">
        <v>156</v>
      </c>
      <c r="B10" s="10">
        <f t="shared" si="0"/>
        <v>124.80000000000001</v>
      </c>
      <c r="C10" s="11">
        <v>11.7</v>
      </c>
      <c r="D10" s="12">
        <v>18.899999999999999</v>
      </c>
      <c r="E10" s="12">
        <v>26.8</v>
      </c>
      <c r="F10" s="12">
        <v>34.4</v>
      </c>
    </row>
    <row r="11" spans="1:6" x14ac:dyDescent="0.3">
      <c r="A11" s="4">
        <v>169</v>
      </c>
      <c r="B11" s="10">
        <f t="shared" si="0"/>
        <v>135.20000000000002</v>
      </c>
      <c r="C11" s="11">
        <v>12.5</v>
      </c>
      <c r="D11" s="12">
        <v>20.399999999999999</v>
      </c>
      <c r="E11" s="12">
        <v>28.7</v>
      </c>
      <c r="F11" s="12">
        <v>37</v>
      </c>
    </row>
    <row r="12" spans="1:6" x14ac:dyDescent="0.3">
      <c r="A12" s="4">
        <v>188</v>
      </c>
      <c r="B12" s="10">
        <f t="shared" si="0"/>
        <v>150.4</v>
      </c>
      <c r="C12" s="11">
        <v>13.6</v>
      </c>
      <c r="D12" s="12">
        <v>22.3</v>
      </c>
      <c r="E12" s="12">
        <v>31.8</v>
      </c>
      <c r="F12" s="12">
        <v>41.2</v>
      </c>
    </row>
    <row r="13" spans="1:6" x14ac:dyDescent="0.3">
      <c r="A13" s="4">
        <v>219</v>
      </c>
      <c r="B13" s="10">
        <f t="shared" si="0"/>
        <v>175.20000000000002</v>
      </c>
      <c r="C13" s="11">
        <v>15.5</v>
      </c>
      <c r="D13" s="12">
        <v>25.7</v>
      </c>
      <c r="E13" s="12">
        <v>36.700000000000003</v>
      </c>
      <c r="F13" s="12">
        <v>48</v>
      </c>
    </row>
    <row r="14" spans="1:6" x14ac:dyDescent="0.3">
      <c r="A14" s="4">
        <v>250</v>
      </c>
      <c r="B14" s="10">
        <f t="shared" si="0"/>
        <v>200</v>
      </c>
      <c r="C14" s="11">
        <v>17.100000000000001</v>
      </c>
      <c r="D14" s="12">
        <v>29.1</v>
      </c>
      <c r="E14" s="12">
        <v>41.6</v>
      </c>
      <c r="F14" s="12">
        <v>54.4</v>
      </c>
    </row>
    <row r="15" spans="1:6" x14ac:dyDescent="0.3">
      <c r="A15" s="4">
        <v>288</v>
      </c>
      <c r="B15" s="10">
        <f t="shared" si="0"/>
        <v>230.4</v>
      </c>
      <c r="C15" s="11">
        <v>20</v>
      </c>
      <c r="D15" s="12">
        <v>33.299999999999997</v>
      </c>
      <c r="E15" s="12">
        <v>47.3</v>
      </c>
      <c r="F15" s="12">
        <v>62.7</v>
      </c>
    </row>
    <row r="16" spans="1:6" x14ac:dyDescent="0.3">
      <c r="A16" s="4">
        <v>313</v>
      </c>
      <c r="B16" s="10">
        <f t="shared" si="0"/>
        <v>250.4</v>
      </c>
      <c r="C16" s="11">
        <v>21.6</v>
      </c>
      <c r="D16" s="12">
        <v>35.9</v>
      </c>
      <c r="E16" s="12">
        <v>51.4</v>
      </c>
      <c r="F16" s="12">
        <v>68</v>
      </c>
    </row>
    <row r="17" spans="1:6" x14ac:dyDescent="0.3">
      <c r="A17" s="4">
        <v>375</v>
      </c>
      <c r="B17" s="10">
        <f t="shared" si="0"/>
        <v>300</v>
      </c>
      <c r="C17" s="11">
        <v>25.7</v>
      </c>
      <c r="D17" s="12">
        <v>42.7</v>
      </c>
      <c r="E17" s="12">
        <v>60.9</v>
      </c>
      <c r="F17" s="12">
        <v>81.3</v>
      </c>
    </row>
    <row r="18" spans="1:6" x14ac:dyDescent="0.3">
      <c r="A18" s="4">
        <v>438</v>
      </c>
      <c r="B18" s="10">
        <f t="shared" si="0"/>
        <v>350.40000000000003</v>
      </c>
      <c r="C18" s="11">
        <v>29.9</v>
      </c>
      <c r="D18" s="12">
        <v>49.5</v>
      </c>
      <c r="E18" s="12">
        <v>70.7</v>
      </c>
      <c r="F18" s="12">
        <v>94.9</v>
      </c>
    </row>
    <row r="19" spans="1:6" x14ac:dyDescent="0.3">
      <c r="A19" s="4">
        <v>500</v>
      </c>
      <c r="B19" s="10">
        <f t="shared" si="0"/>
        <v>400</v>
      </c>
      <c r="C19" s="11">
        <v>33.6</v>
      </c>
      <c r="D19" s="12">
        <v>56.3</v>
      </c>
      <c r="E19" s="12">
        <v>80.5</v>
      </c>
      <c r="F19" s="12">
        <v>108.1</v>
      </c>
    </row>
    <row r="20" spans="1:6" x14ac:dyDescent="0.3">
      <c r="A20" s="4">
        <v>625</v>
      </c>
      <c r="B20" s="10">
        <f t="shared" si="0"/>
        <v>500</v>
      </c>
      <c r="C20" s="11">
        <v>41.6</v>
      </c>
      <c r="D20" s="12">
        <v>69.900000000000006</v>
      </c>
      <c r="E20" s="12">
        <v>99.8</v>
      </c>
      <c r="F20" s="12">
        <v>134.9</v>
      </c>
    </row>
    <row r="21" spans="1:6" x14ac:dyDescent="0.3">
      <c r="A21" s="4">
        <v>750</v>
      </c>
      <c r="B21" s="10">
        <f t="shared" si="0"/>
        <v>600</v>
      </c>
      <c r="C21" s="11">
        <v>49.9</v>
      </c>
      <c r="D21" s="12">
        <v>83.2</v>
      </c>
      <c r="E21" s="12">
        <v>119.1</v>
      </c>
      <c r="F21" s="12">
        <v>161.80000000000001</v>
      </c>
    </row>
    <row r="22" spans="1:6" x14ac:dyDescent="0.3">
      <c r="A22" s="4">
        <v>938</v>
      </c>
      <c r="B22" s="10">
        <f t="shared" si="0"/>
        <v>750.40000000000009</v>
      </c>
      <c r="C22" s="11">
        <v>61.6</v>
      </c>
      <c r="D22" s="12">
        <v>103.6</v>
      </c>
      <c r="E22" s="12">
        <v>148.6</v>
      </c>
      <c r="F22" s="12">
        <v>201.9</v>
      </c>
    </row>
    <row r="23" spans="1:6" x14ac:dyDescent="0.3">
      <c r="A23" s="4">
        <v>1250</v>
      </c>
      <c r="B23" s="10">
        <f t="shared" si="0"/>
        <v>1000</v>
      </c>
      <c r="C23" s="11">
        <v>81.599999999999994</v>
      </c>
      <c r="D23" s="12">
        <v>137.6</v>
      </c>
      <c r="E23" s="12">
        <v>196.9</v>
      </c>
      <c r="F23" s="12">
        <v>268.8</v>
      </c>
    </row>
    <row r="24" spans="1:6" x14ac:dyDescent="0.3">
      <c r="A24" s="4">
        <v>1563</v>
      </c>
      <c r="B24" s="10">
        <f t="shared" si="0"/>
        <v>1250.4000000000001</v>
      </c>
      <c r="C24" s="11">
        <v>101.7</v>
      </c>
      <c r="D24" s="12">
        <v>171.2</v>
      </c>
      <c r="E24" s="12">
        <v>245.7</v>
      </c>
      <c r="F24" s="12">
        <v>335.7</v>
      </c>
    </row>
    <row r="25" spans="1:6" x14ac:dyDescent="0.3">
      <c r="A25" s="4">
        <v>1875</v>
      </c>
      <c r="B25" s="10">
        <f t="shared" si="0"/>
        <v>1500</v>
      </c>
      <c r="C25" s="11">
        <v>121.7</v>
      </c>
      <c r="D25" s="12">
        <v>205.3</v>
      </c>
      <c r="E25" s="12">
        <v>294.10000000000002</v>
      </c>
      <c r="F25" s="12">
        <v>402.6</v>
      </c>
    </row>
    <row r="26" spans="1:6" x14ac:dyDescent="0.3">
      <c r="A26" s="4">
        <v>2188</v>
      </c>
      <c r="B26" s="10">
        <f t="shared" si="0"/>
        <v>1750.4</v>
      </c>
      <c r="C26" s="11">
        <v>141.80000000000001</v>
      </c>
      <c r="D26" s="12">
        <v>238.9</v>
      </c>
      <c r="E26" s="12">
        <v>342.8</v>
      </c>
      <c r="F26" s="12">
        <v>469.5</v>
      </c>
    </row>
    <row r="27" spans="1:6" x14ac:dyDescent="0.3">
      <c r="A27" s="4">
        <v>2500</v>
      </c>
      <c r="B27" s="10">
        <f t="shared" si="0"/>
        <v>2000</v>
      </c>
      <c r="C27" s="11">
        <v>161.80000000000001</v>
      </c>
      <c r="D27" s="12">
        <v>272.89999999999998</v>
      </c>
      <c r="E27" s="12">
        <v>391.5</v>
      </c>
      <c r="F27" s="12">
        <v>536.4</v>
      </c>
    </row>
    <row r="28" spans="1:6" x14ac:dyDescent="0.3">
      <c r="A28" s="4">
        <v>2813</v>
      </c>
      <c r="B28" s="10">
        <f t="shared" si="0"/>
        <v>2250.4</v>
      </c>
      <c r="C28" s="11">
        <v>181.8</v>
      </c>
      <c r="D28" s="12">
        <v>306.60000000000002</v>
      </c>
      <c r="E28" s="12">
        <v>440</v>
      </c>
      <c r="F28" s="12">
        <v>603.29999999999995</v>
      </c>
    </row>
  </sheetData>
  <mergeCells count="3">
    <mergeCell ref="A1:F1"/>
    <mergeCell ref="A2:B2"/>
    <mergeCell ref="C2:F2"/>
  </mergeCells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E9"/>
  <sheetViews>
    <sheetView workbookViewId="0">
      <selection activeCell="A10" sqref="A10"/>
    </sheetView>
  </sheetViews>
  <sheetFormatPr defaultColWidth="11" defaultRowHeight="13.8" x14ac:dyDescent="0.25"/>
  <sheetData>
    <row r="1" spans="1:5" ht="13.8" customHeight="1" x14ac:dyDescent="0.25">
      <c r="A1" s="63" t="s">
        <v>9</v>
      </c>
      <c r="B1" s="63"/>
      <c r="C1" s="63"/>
      <c r="D1" s="63"/>
      <c r="E1" s="63"/>
    </row>
    <row r="2" spans="1:5" x14ac:dyDescent="0.25">
      <c r="A2" s="22"/>
      <c r="B2" s="22"/>
      <c r="C2" s="22"/>
      <c r="D2" s="22"/>
      <c r="E2" s="22"/>
    </row>
    <row r="3" spans="1:5" ht="24" x14ac:dyDescent="0.25">
      <c r="A3" s="59" t="s">
        <v>10</v>
      </c>
      <c r="B3" s="64" t="s">
        <v>11</v>
      </c>
      <c r="C3" s="65"/>
      <c r="D3" s="64" t="s">
        <v>12</v>
      </c>
      <c r="E3" s="65"/>
    </row>
    <row r="4" spans="1:5" ht="36" x14ac:dyDescent="0.25">
      <c r="A4" s="13" t="s">
        <v>13</v>
      </c>
      <c r="B4" s="14" t="s">
        <v>14</v>
      </c>
      <c r="C4" s="14" t="s">
        <v>46</v>
      </c>
      <c r="D4" s="15" t="s">
        <v>15</v>
      </c>
      <c r="E4" s="14" t="s">
        <v>46</v>
      </c>
    </row>
    <row r="5" spans="1:5" x14ac:dyDescent="0.25">
      <c r="A5" s="16" t="s">
        <v>16</v>
      </c>
      <c r="B5" s="17">
        <v>250</v>
      </c>
      <c r="C5" s="17">
        <f>20*17</f>
        <v>340</v>
      </c>
      <c r="D5" s="18">
        <v>250</v>
      </c>
      <c r="E5" s="17">
        <f>20*17</f>
        <v>340</v>
      </c>
    </row>
    <row r="6" spans="1:5" x14ac:dyDescent="0.25">
      <c r="A6" s="16" t="s">
        <v>17</v>
      </c>
      <c r="B6" s="17">
        <v>1000</v>
      </c>
      <c r="C6" s="17">
        <f>180*17</f>
        <v>3060</v>
      </c>
      <c r="D6" s="18">
        <v>1000</v>
      </c>
      <c r="E6" s="17">
        <f>125*17</f>
        <v>2125</v>
      </c>
    </row>
    <row r="7" spans="1:5" x14ac:dyDescent="0.25">
      <c r="A7" s="16" t="s">
        <v>18</v>
      </c>
      <c r="B7" s="17">
        <v>10000</v>
      </c>
      <c r="C7" s="17" t="s">
        <v>19</v>
      </c>
      <c r="D7" s="18">
        <v>5000</v>
      </c>
      <c r="E7" s="17" t="s">
        <v>20</v>
      </c>
    </row>
    <row r="8" spans="1:5" ht="24" x14ac:dyDescent="0.25">
      <c r="A8" s="16" t="s">
        <v>21</v>
      </c>
      <c r="B8" s="19">
        <v>35000</v>
      </c>
      <c r="C8" s="17" t="s">
        <v>22</v>
      </c>
      <c r="D8" s="20">
        <v>10000</v>
      </c>
      <c r="E8" s="17" t="s">
        <v>22</v>
      </c>
    </row>
    <row r="9" spans="1:5" x14ac:dyDescent="0.25">
      <c r="A9" s="66" t="s">
        <v>47</v>
      </c>
      <c r="B9" s="66"/>
      <c r="C9" s="66"/>
      <c r="D9" s="66"/>
      <c r="E9" s="66"/>
    </row>
  </sheetData>
  <mergeCells count="4">
    <mergeCell ref="A1:E1"/>
    <mergeCell ref="B3:C3"/>
    <mergeCell ref="D3:E3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K32"/>
  <sheetViews>
    <sheetView tabSelected="1" workbookViewId="0">
      <selection activeCell="B2" sqref="B2"/>
    </sheetView>
  </sheetViews>
  <sheetFormatPr defaultColWidth="11" defaultRowHeight="13.8" x14ac:dyDescent="0.25"/>
  <cols>
    <col min="1" max="1" width="15.59765625" style="27" bestFit="1" customWidth="1"/>
    <col min="2" max="2" width="10.8984375" style="27" bestFit="1" customWidth="1"/>
    <col min="3" max="3" width="10.8984375" style="27" customWidth="1"/>
    <col min="4" max="4" width="11.8984375" style="27" bestFit="1" customWidth="1"/>
    <col min="5" max="5" width="12.69921875" style="27" bestFit="1" customWidth="1"/>
    <col min="6" max="6" width="8.69921875" style="27" bestFit="1" customWidth="1"/>
    <col min="7" max="7" width="12" style="27" customWidth="1"/>
    <col min="8" max="8" width="20.59765625" style="27" bestFit="1" customWidth="1"/>
    <col min="9" max="9" width="21.09765625" style="27" bestFit="1" customWidth="1"/>
    <col min="10" max="10" width="16.69921875" style="27" bestFit="1" customWidth="1"/>
    <col min="11" max="11" width="12.69921875" style="27" bestFit="1" customWidth="1"/>
    <col min="12" max="16384" width="11" style="27"/>
  </cols>
  <sheetData>
    <row r="1" spans="1:11" x14ac:dyDescent="0.25">
      <c r="A1" s="26" t="s">
        <v>28</v>
      </c>
      <c r="B1" s="26">
        <v>0.1</v>
      </c>
    </row>
    <row r="2" spans="1:11" x14ac:dyDescent="0.25">
      <c r="A2" s="26" t="s">
        <v>30</v>
      </c>
      <c r="B2" s="26">
        <v>12000</v>
      </c>
    </row>
    <row r="3" spans="1:11" x14ac:dyDescent="0.25">
      <c r="A3" s="28" t="s">
        <v>31</v>
      </c>
      <c r="B3" s="28">
        <v>1</v>
      </c>
    </row>
    <row r="4" spans="1:11" s="29" customFormat="1" ht="41.4" x14ac:dyDescent="0.25">
      <c r="A4" s="23" t="s">
        <v>23</v>
      </c>
      <c r="B4" s="23" t="s">
        <v>24</v>
      </c>
      <c r="C4" s="23" t="s">
        <v>29</v>
      </c>
      <c r="D4" s="23" t="s">
        <v>16</v>
      </c>
      <c r="E4" s="23" t="s">
        <v>17</v>
      </c>
      <c r="F4" s="23" t="s">
        <v>27</v>
      </c>
      <c r="G4" s="23" t="s">
        <v>32</v>
      </c>
      <c r="H4" s="38" t="s">
        <v>18</v>
      </c>
      <c r="I4" s="38" t="s">
        <v>21</v>
      </c>
      <c r="J4" s="23" t="s">
        <v>25</v>
      </c>
      <c r="K4" s="23" t="s">
        <v>26</v>
      </c>
    </row>
    <row r="5" spans="1:11" s="29" customFormat="1" ht="27.6" x14ac:dyDescent="0.25">
      <c r="A5" s="23"/>
      <c r="B5" s="23"/>
      <c r="C5" s="23"/>
      <c r="D5" s="23" t="s">
        <v>48</v>
      </c>
      <c r="E5" s="23" t="s">
        <v>49</v>
      </c>
      <c r="F5" s="23"/>
      <c r="G5" s="23"/>
      <c r="H5" s="23" t="s">
        <v>44</v>
      </c>
      <c r="I5" s="23" t="s">
        <v>45</v>
      </c>
      <c r="J5" s="23"/>
      <c r="K5" s="23"/>
    </row>
    <row r="6" spans="1:11" x14ac:dyDescent="0.25">
      <c r="A6" s="30">
        <v>0</v>
      </c>
      <c r="B6" s="41">
        <f>B2</f>
        <v>12000</v>
      </c>
      <c r="C6" s="45">
        <f>16*365</f>
        <v>5840</v>
      </c>
      <c r="D6" s="41">
        <f>(C6/250)*20</f>
        <v>467.2</v>
      </c>
      <c r="E6" s="41">
        <f>(C6/1000)*180</f>
        <v>1051.2</v>
      </c>
      <c r="F6" s="46">
        <v>5</v>
      </c>
      <c r="G6" s="41">
        <f>C6*F6*B3</f>
        <v>29200</v>
      </c>
      <c r="H6" s="41"/>
      <c r="I6" s="41"/>
      <c r="J6" s="39">
        <f t="shared" ref="J6:J30" si="0">1/(1+$B$1)^A6</f>
        <v>1</v>
      </c>
      <c r="K6" s="41">
        <f>J6*(B6+D6+E6+G6+H6+I6)</f>
        <v>42718.400000000001</v>
      </c>
    </row>
    <row r="7" spans="1:11" x14ac:dyDescent="0.25">
      <c r="A7" s="30">
        <v>1</v>
      </c>
      <c r="B7" s="32"/>
      <c r="C7" s="32">
        <f>C6</f>
        <v>5840</v>
      </c>
      <c r="D7" s="41">
        <f t="shared" ref="D7:D30" si="1">(C7/250)*20</f>
        <v>467.2</v>
      </c>
      <c r="E7" s="41">
        <f t="shared" ref="E7:E30" si="2">(C7/1000)*180</f>
        <v>1051.2</v>
      </c>
      <c r="F7" s="32"/>
      <c r="G7" s="41">
        <f>G6</f>
        <v>29200</v>
      </c>
      <c r="H7" s="41">
        <f>B2*0.3</f>
        <v>3600</v>
      </c>
      <c r="I7" s="41"/>
      <c r="J7" s="39">
        <f t="shared" si="0"/>
        <v>0.90909090909090906</v>
      </c>
      <c r="K7" s="41">
        <f t="shared" ref="K7:K30" si="3">J7*(D7+E7+G7+H7+I7)</f>
        <v>31198.545454545456</v>
      </c>
    </row>
    <row r="8" spans="1:11" x14ac:dyDescent="0.25">
      <c r="A8" s="30">
        <v>2</v>
      </c>
      <c r="B8" s="32"/>
      <c r="C8" s="32">
        <f t="shared" ref="C8:C30" si="4">C7</f>
        <v>5840</v>
      </c>
      <c r="D8" s="41">
        <f t="shared" si="1"/>
        <v>467.2</v>
      </c>
      <c r="E8" s="41">
        <f t="shared" si="2"/>
        <v>1051.2</v>
      </c>
      <c r="F8" s="32"/>
      <c r="G8" s="41">
        <f t="shared" ref="G8:G30" si="5">G7</f>
        <v>29200</v>
      </c>
      <c r="H8" s="41"/>
      <c r="I8" s="41"/>
      <c r="J8" s="39">
        <f t="shared" si="0"/>
        <v>0.82644628099173545</v>
      </c>
      <c r="K8" s="41">
        <f t="shared" si="3"/>
        <v>25387.107438016526</v>
      </c>
    </row>
    <row r="9" spans="1:11" x14ac:dyDescent="0.25">
      <c r="A9" s="30">
        <v>3</v>
      </c>
      <c r="B9" s="32"/>
      <c r="C9" s="32">
        <f t="shared" si="4"/>
        <v>5840</v>
      </c>
      <c r="D9" s="41">
        <f t="shared" si="1"/>
        <v>467.2</v>
      </c>
      <c r="E9" s="41">
        <f t="shared" si="2"/>
        <v>1051.2</v>
      </c>
      <c r="F9" s="32"/>
      <c r="G9" s="41">
        <f t="shared" si="5"/>
        <v>29200</v>
      </c>
      <c r="H9" s="41">
        <f>B2*0.3</f>
        <v>3600</v>
      </c>
      <c r="I9" s="41"/>
      <c r="J9" s="39">
        <f t="shared" si="0"/>
        <v>0.75131480090157754</v>
      </c>
      <c r="K9" s="41">
        <f t="shared" si="3"/>
        <v>25783.921863260701</v>
      </c>
    </row>
    <row r="10" spans="1:11" x14ac:dyDescent="0.25">
      <c r="A10" s="30">
        <v>4</v>
      </c>
      <c r="B10" s="32"/>
      <c r="C10" s="32">
        <f t="shared" si="4"/>
        <v>5840</v>
      </c>
      <c r="D10" s="41">
        <f t="shared" si="1"/>
        <v>467.2</v>
      </c>
      <c r="E10" s="41">
        <f t="shared" si="2"/>
        <v>1051.2</v>
      </c>
      <c r="F10" s="32"/>
      <c r="G10" s="41">
        <f t="shared" si="5"/>
        <v>29200</v>
      </c>
      <c r="H10" s="41"/>
      <c r="I10" s="41"/>
      <c r="J10" s="39">
        <f t="shared" si="0"/>
        <v>0.68301345536507052</v>
      </c>
      <c r="K10" s="41">
        <f t="shared" si="3"/>
        <v>20981.080527286384</v>
      </c>
    </row>
    <row r="11" spans="1:11" x14ac:dyDescent="0.25">
      <c r="A11" s="30">
        <v>5</v>
      </c>
      <c r="B11" s="32"/>
      <c r="C11" s="32">
        <f t="shared" si="4"/>
        <v>5840</v>
      </c>
      <c r="D11" s="41">
        <f t="shared" si="1"/>
        <v>467.2</v>
      </c>
      <c r="E11" s="41">
        <f t="shared" si="2"/>
        <v>1051.2</v>
      </c>
      <c r="F11" s="32"/>
      <c r="G11" s="41">
        <f t="shared" si="5"/>
        <v>29200</v>
      </c>
      <c r="H11" s="41"/>
      <c r="I11" s="41">
        <f>B2</f>
        <v>12000</v>
      </c>
      <c r="J11" s="39">
        <f t="shared" si="0"/>
        <v>0.62092132305915493</v>
      </c>
      <c r="K11" s="41">
        <f t="shared" si="3"/>
        <v>26524.765446970207</v>
      </c>
    </row>
    <row r="12" spans="1:11" x14ac:dyDescent="0.25">
      <c r="A12" s="30">
        <v>6</v>
      </c>
      <c r="B12" s="32"/>
      <c r="C12" s="32">
        <f t="shared" si="4"/>
        <v>5840</v>
      </c>
      <c r="D12" s="41">
        <f t="shared" si="1"/>
        <v>467.2</v>
      </c>
      <c r="E12" s="41">
        <f t="shared" si="2"/>
        <v>1051.2</v>
      </c>
      <c r="F12" s="32"/>
      <c r="G12" s="41">
        <f t="shared" si="5"/>
        <v>29200</v>
      </c>
      <c r="H12" s="41"/>
      <c r="I12" s="41"/>
      <c r="J12" s="39">
        <f t="shared" si="0"/>
        <v>0.56447393005377722</v>
      </c>
      <c r="K12" s="41">
        <f t="shared" si="3"/>
        <v>17339.73597296395</v>
      </c>
    </row>
    <row r="13" spans="1:11" x14ac:dyDescent="0.25">
      <c r="A13" s="30">
        <v>7</v>
      </c>
      <c r="B13" s="32"/>
      <c r="C13" s="32">
        <f t="shared" si="4"/>
        <v>5840</v>
      </c>
      <c r="D13" s="41">
        <f t="shared" si="1"/>
        <v>467.2</v>
      </c>
      <c r="E13" s="41">
        <f t="shared" si="2"/>
        <v>1051.2</v>
      </c>
      <c r="F13" s="32"/>
      <c r="G13" s="41">
        <f t="shared" si="5"/>
        <v>29200</v>
      </c>
      <c r="H13" s="41">
        <f>H9</f>
        <v>3600</v>
      </c>
      <c r="I13" s="41"/>
      <c r="J13" s="39">
        <f t="shared" si="0"/>
        <v>0.51315811823070645</v>
      </c>
      <c r="K13" s="41">
        <f t="shared" si="3"/>
        <v>17610.765564688678</v>
      </c>
    </row>
    <row r="14" spans="1:11" x14ac:dyDescent="0.25">
      <c r="A14" s="30">
        <v>8</v>
      </c>
      <c r="B14" s="32"/>
      <c r="C14" s="32">
        <f t="shared" si="4"/>
        <v>5840</v>
      </c>
      <c r="D14" s="41">
        <f t="shared" si="1"/>
        <v>467.2</v>
      </c>
      <c r="E14" s="41">
        <f t="shared" si="2"/>
        <v>1051.2</v>
      </c>
      <c r="F14" s="32"/>
      <c r="G14" s="41">
        <f t="shared" si="5"/>
        <v>29200</v>
      </c>
      <c r="H14" s="41"/>
      <c r="I14" s="41"/>
      <c r="J14" s="39">
        <f t="shared" si="0"/>
        <v>0.46650738020973315</v>
      </c>
      <c r="K14" s="41">
        <f t="shared" si="3"/>
        <v>14330.360308234667</v>
      </c>
    </row>
    <row r="15" spans="1:11" x14ac:dyDescent="0.25">
      <c r="A15" s="30">
        <v>9</v>
      </c>
      <c r="B15" s="32"/>
      <c r="C15" s="32">
        <f t="shared" si="4"/>
        <v>5840</v>
      </c>
      <c r="D15" s="41">
        <f t="shared" si="1"/>
        <v>467.2</v>
      </c>
      <c r="E15" s="41">
        <f t="shared" si="2"/>
        <v>1051.2</v>
      </c>
      <c r="F15" s="32"/>
      <c r="G15" s="41">
        <f t="shared" si="5"/>
        <v>29200</v>
      </c>
      <c r="H15" s="41">
        <f>H13</f>
        <v>3600</v>
      </c>
      <c r="I15" s="41"/>
      <c r="J15" s="39">
        <f t="shared" si="0"/>
        <v>0.42409761837248466</v>
      </c>
      <c r="K15" s="41">
        <f t="shared" si="3"/>
        <v>14554.351706354279</v>
      </c>
    </row>
    <row r="16" spans="1:11" x14ac:dyDescent="0.25">
      <c r="A16" s="30">
        <v>10</v>
      </c>
      <c r="B16" s="32"/>
      <c r="C16" s="32">
        <f t="shared" si="4"/>
        <v>5840</v>
      </c>
      <c r="D16" s="41">
        <f t="shared" si="1"/>
        <v>467.2</v>
      </c>
      <c r="E16" s="41">
        <f t="shared" si="2"/>
        <v>1051.2</v>
      </c>
      <c r="F16" s="32"/>
      <c r="G16" s="41">
        <f t="shared" si="5"/>
        <v>29200</v>
      </c>
      <c r="H16" s="41"/>
      <c r="I16" s="41"/>
      <c r="J16" s="39">
        <f t="shared" si="0"/>
        <v>0.38554328942953148</v>
      </c>
      <c r="K16" s="41">
        <f t="shared" si="3"/>
        <v>11843.27298201212</v>
      </c>
    </row>
    <row r="17" spans="1:11" x14ac:dyDescent="0.25">
      <c r="A17" s="30">
        <v>11</v>
      </c>
      <c r="B17" s="32"/>
      <c r="C17" s="32">
        <f t="shared" si="4"/>
        <v>5840</v>
      </c>
      <c r="D17" s="41">
        <f t="shared" si="1"/>
        <v>467.2</v>
      </c>
      <c r="E17" s="41">
        <f t="shared" si="2"/>
        <v>1051.2</v>
      </c>
      <c r="F17" s="32"/>
      <c r="G17" s="41">
        <f t="shared" si="5"/>
        <v>29200</v>
      </c>
      <c r="H17" s="41"/>
      <c r="I17" s="41">
        <f>I11</f>
        <v>12000</v>
      </c>
      <c r="J17" s="39">
        <f t="shared" si="0"/>
        <v>0.3504938994813922</v>
      </c>
      <c r="K17" s="41">
        <f t="shared" si="3"/>
        <v>14972.538595605905</v>
      </c>
    </row>
    <row r="18" spans="1:11" x14ac:dyDescent="0.25">
      <c r="A18" s="30">
        <v>12</v>
      </c>
      <c r="B18" s="32"/>
      <c r="C18" s="32">
        <f t="shared" si="4"/>
        <v>5840</v>
      </c>
      <c r="D18" s="41">
        <f t="shared" si="1"/>
        <v>467.2</v>
      </c>
      <c r="E18" s="41">
        <f t="shared" si="2"/>
        <v>1051.2</v>
      </c>
      <c r="F18" s="32"/>
      <c r="G18" s="41">
        <f t="shared" si="5"/>
        <v>29200</v>
      </c>
      <c r="H18" s="41"/>
      <c r="I18" s="41"/>
      <c r="J18" s="39">
        <f t="shared" si="0"/>
        <v>0.31863081771035656</v>
      </c>
      <c r="K18" s="41">
        <f t="shared" si="3"/>
        <v>9787.8289107538167</v>
      </c>
    </row>
    <row r="19" spans="1:11" x14ac:dyDescent="0.25">
      <c r="A19" s="30">
        <v>13</v>
      </c>
      <c r="B19" s="32"/>
      <c r="C19" s="32">
        <f t="shared" si="4"/>
        <v>5840</v>
      </c>
      <c r="D19" s="41">
        <f t="shared" si="1"/>
        <v>467.2</v>
      </c>
      <c r="E19" s="41">
        <f t="shared" si="2"/>
        <v>1051.2</v>
      </c>
      <c r="F19" s="32"/>
      <c r="G19" s="41">
        <f t="shared" si="5"/>
        <v>29200</v>
      </c>
      <c r="H19" s="41">
        <f>H15</f>
        <v>3600</v>
      </c>
      <c r="I19" s="41"/>
      <c r="J19" s="39">
        <f t="shared" si="0"/>
        <v>0.28966437973668779</v>
      </c>
      <c r="K19" s="41">
        <f t="shared" si="3"/>
        <v>9940.8180495555462</v>
      </c>
    </row>
    <row r="20" spans="1:11" x14ac:dyDescent="0.25">
      <c r="A20" s="30">
        <v>14</v>
      </c>
      <c r="B20" s="32"/>
      <c r="C20" s="32">
        <f t="shared" si="4"/>
        <v>5840</v>
      </c>
      <c r="D20" s="41">
        <f t="shared" si="1"/>
        <v>467.2</v>
      </c>
      <c r="E20" s="41">
        <f t="shared" si="2"/>
        <v>1051.2</v>
      </c>
      <c r="F20" s="32"/>
      <c r="G20" s="41">
        <f t="shared" si="5"/>
        <v>29200</v>
      </c>
      <c r="H20" s="41"/>
      <c r="I20" s="41"/>
      <c r="J20" s="39">
        <f t="shared" si="0"/>
        <v>0.26333125430607973</v>
      </c>
      <c r="K20" s="41">
        <f t="shared" si="3"/>
        <v>8089.1148022758798</v>
      </c>
    </row>
    <row r="21" spans="1:11" x14ac:dyDescent="0.25">
      <c r="A21" s="30">
        <v>15</v>
      </c>
      <c r="B21" s="32"/>
      <c r="C21" s="32">
        <f t="shared" si="4"/>
        <v>5840</v>
      </c>
      <c r="D21" s="41">
        <f t="shared" si="1"/>
        <v>467.2</v>
      </c>
      <c r="E21" s="41">
        <f t="shared" si="2"/>
        <v>1051.2</v>
      </c>
      <c r="F21" s="32"/>
      <c r="G21" s="41">
        <f t="shared" si="5"/>
        <v>29200</v>
      </c>
      <c r="H21" s="41">
        <f>H19</f>
        <v>3600</v>
      </c>
      <c r="I21" s="41"/>
      <c r="J21" s="39">
        <f t="shared" si="0"/>
        <v>0.23939204936916339</v>
      </c>
      <c r="K21" s="41">
        <f t="shared" si="3"/>
        <v>8215.5521070706964</v>
      </c>
    </row>
    <row r="22" spans="1:11" x14ac:dyDescent="0.25">
      <c r="A22" s="30">
        <v>16</v>
      </c>
      <c r="B22" s="32"/>
      <c r="C22" s="32">
        <f t="shared" si="4"/>
        <v>5840</v>
      </c>
      <c r="D22" s="41">
        <f t="shared" si="1"/>
        <v>467.2</v>
      </c>
      <c r="E22" s="41">
        <f t="shared" si="2"/>
        <v>1051.2</v>
      </c>
      <c r="F22" s="32"/>
      <c r="G22" s="41">
        <f t="shared" si="5"/>
        <v>29200</v>
      </c>
      <c r="H22" s="41"/>
      <c r="I22" s="41"/>
      <c r="J22" s="39">
        <f t="shared" si="0"/>
        <v>0.21762913579014853</v>
      </c>
      <c r="K22" s="41">
        <f t="shared" si="3"/>
        <v>6685.2188448560992</v>
      </c>
    </row>
    <row r="23" spans="1:11" x14ac:dyDescent="0.25">
      <c r="A23" s="30">
        <v>17</v>
      </c>
      <c r="B23" s="32"/>
      <c r="C23" s="32">
        <f t="shared" si="4"/>
        <v>5840</v>
      </c>
      <c r="D23" s="41">
        <f t="shared" si="1"/>
        <v>467.2</v>
      </c>
      <c r="E23" s="41">
        <f t="shared" si="2"/>
        <v>1051.2</v>
      </c>
      <c r="F23" s="32"/>
      <c r="G23" s="41">
        <f t="shared" si="5"/>
        <v>29200</v>
      </c>
      <c r="H23" s="41"/>
      <c r="I23" s="41">
        <f>I17</f>
        <v>12000</v>
      </c>
      <c r="J23" s="39">
        <f t="shared" si="0"/>
        <v>0.19784466890013502</v>
      </c>
      <c r="K23" s="41">
        <f t="shared" si="3"/>
        <v>8451.6077039435277</v>
      </c>
    </row>
    <row r="24" spans="1:11" x14ac:dyDescent="0.25">
      <c r="A24" s="30">
        <v>18</v>
      </c>
      <c r="B24" s="32"/>
      <c r="C24" s="32">
        <f t="shared" si="4"/>
        <v>5840</v>
      </c>
      <c r="D24" s="41">
        <f t="shared" si="1"/>
        <v>467.2</v>
      </c>
      <c r="E24" s="41">
        <f t="shared" si="2"/>
        <v>1051.2</v>
      </c>
      <c r="F24" s="32"/>
      <c r="G24" s="41">
        <f t="shared" si="5"/>
        <v>29200</v>
      </c>
      <c r="H24" s="41"/>
      <c r="I24" s="41"/>
      <c r="J24" s="39">
        <f t="shared" si="0"/>
        <v>0.17985878990921364</v>
      </c>
      <c r="K24" s="41">
        <f t="shared" si="3"/>
        <v>5524.9742519471883</v>
      </c>
    </row>
    <row r="25" spans="1:11" x14ac:dyDescent="0.25">
      <c r="A25" s="30">
        <v>19</v>
      </c>
      <c r="B25" s="32"/>
      <c r="C25" s="32">
        <f t="shared" si="4"/>
        <v>5840</v>
      </c>
      <c r="D25" s="41">
        <f t="shared" si="1"/>
        <v>467.2</v>
      </c>
      <c r="E25" s="41">
        <f t="shared" si="2"/>
        <v>1051.2</v>
      </c>
      <c r="F25" s="32"/>
      <c r="G25" s="41">
        <f t="shared" si="5"/>
        <v>29200</v>
      </c>
      <c r="H25" s="41">
        <f>H21</f>
        <v>3600</v>
      </c>
      <c r="I25" s="41"/>
      <c r="J25" s="39">
        <f t="shared" si="0"/>
        <v>0.16350799082655781</v>
      </c>
      <c r="K25" s="41">
        <f t="shared" si="3"/>
        <v>5611.332632382142</v>
      </c>
    </row>
    <row r="26" spans="1:11" x14ac:dyDescent="0.25">
      <c r="A26" s="30">
        <v>20</v>
      </c>
      <c r="B26" s="32"/>
      <c r="C26" s="32">
        <f t="shared" si="4"/>
        <v>5840</v>
      </c>
      <c r="D26" s="41">
        <f t="shared" si="1"/>
        <v>467.2</v>
      </c>
      <c r="E26" s="41">
        <f t="shared" si="2"/>
        <v>1051.2</v>
      </c>
      <c r="F26" s="32"/>
      <c r="G26" s="41">
        <f t="shared" si="5"/>
        <v>29200</v>
      </c>
      <c r="H26" s="41"/>
      <c r="I26" s="41"/>
      <c r="J26" s="39">
        <f t="shared" si="0"/>
        <v>0.14864362802414349</v>
      </c>
      <c r="K26" s="41">
        <f t="shared" si="3"/>
        <v>4566.0944230968498</v>
      </c>
    </row>
    <row r="27" spans="1:11" x14ac:dyDescent="0.25">
      <c r="A27" s="30">
        <v>21</v>
      </c>
      <c r="B27" s="32"/>
      <c r="C27" s="32">
        <f t="shared" si="4"/>
        <v>5840</v>
      </c>
      <c r="D27" s="41">
        <f t="shared" si="1"/>
        <v>467.2</v>
      </c>
      <c r="E27" s="41">
        <f t="shared" si="2"/>
        <v>1051.2</v>
      </c>
      <c r="F27" s="32"/>
      <c r="G27" s="41">
        <f t="shared" si="5"/>
        <v>29200</v>
      </c>
      <c r="H27" s="41">
        <f>H25</f>
        <v>3600</v>
      </c>
      <c r="I27" s="41"/>
      <c r="J27" s="39">
        <f t="shared" si="0"/>
        <v>0.13513057093103953</v>
      </c>
      <c r="K27" s="41">
        <f t="shared" si="3"/>
        <v>4637.4649854397876</v>
      </c>
    </row>
    <row r="28" spans="1:11" x14ac:dyDescent="0.25">
      <c r="A28" s="30">
        <v>22</v>
      </c>
      <c r="B28" s="32"/>
      <c r="C28" s="32">
        <f t="shared" si="4"/>
        <v>5840</v>
      </c>
      <c r="D28" s="41">
        <f t="shared" si="1"/>
        <v>467.2</v>
      </c>
      <c r="E28" s="41">
        <f t="shared" si="2"/>
        <v>1051.2</v>
      </c>
      <c r="F28" s="32"/>
      <c r="G28" s="41">
        <f t="shared" si="5"/>
        <v>29200</v>
      </c>
      <c r="H28" s="41"/>
      <c r="I28" s="41"/>
      <c r="J28" s="39">
        <f t="shared" si="0"/>
        <v>0.12284597357367227</v>
      </c>
      <c r="K28" s="41">
        <f t="shared" si="3"/>
        <v>3773.6317546254945</v>
      </c>
    </row>
    <row r="29" spans="1:11" x14ac:dyDescent="0.25">
      <c r="A29" s="30">
        <v>23</v>
      </c>
      <c r="B29" s="32"/>
      <c r="C29" s="32">
        <f t="shared" si="4"/>
        <v>5840</v>
      </c>
      <c r="D29" s="41">
        <f t="shared" si="1"/>
        <v>467.2</v>
      </c>
      <c r="E29" s="41">
        <f t="shared" si="2"/>
        <v>1051.2</v>
      </c>
      <c r="F29" s="32"/>
      <c r="G29" s="41">
        <f t="shared" si="5"/>
        <v>29200</v>
      </c>
      <c r="H29" s="41"/>
      <c r="I29" s="41">
        <f>I23</f>
        <v>12000</v>
      </c>
      <c r="J29" s="39">
        <f t="shared" si="0"/>
        <v>0.11167815779424752</v>
      </c>
      <c r="K29" s="41">
        <f t="shared" si="3"/>
        <v>4770.7122159177834</v>
      </c>
    </row>
    <row r="30" spans="1:11" x14ac:dyDescent="0.25">
      <c r="A30" s="30">
        <v>24</v>
      </c>
      <c r="B30" s="32"/>
      <c r="C30" s="32">
        <f t="shared" si="4"/>
        <v>5840</v>
      </c>
      <c r="D30" s="41">
        <f t="shared" si="1"/>
        <v>467.2</v>
      </c>
      <c r="E30" s="41">
        <f t="shared" si="2"/>
        <v>1051.2</v>
      </c>
      <c r="F30" s="32"/>
      <c r="G30" s="41">
        <f t="shared" si="5"/>
        <v>29200</v>
      </c>
      <c r="H30" s="41"/>
      <c r="I30" s="41"/>
      <c r="J30" s="39">
        <f t="shared" si="0"/>
        <v>0.10152559799477048</v>
      </c>
      <c r="K30" s="41">
        <f t="shared" si="3"/>
        <v>3118.7039294425576</v>
      </c>
    </row>
    <row r="31" spans="1:11" x14ac:dyDescent="0.25">
      <c r="J31" s="21"/>
      <c r="K31" s="42"/>
    </row>
    <row r="32" spans="1:11" x14ac:dyDescent="0.25">
      <c r="J32" s="31" t="s">
        <v>33</v>
      </c>
      <c r="K32" s="43">
        <f>SUM(K6:K31)</f>
        <v>346417.90047124622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J32"/>
  <sheetViews>
    <sheetView workbookViewId="0">
      <selection activeCell="A6" sqref="A6"/>
    </sheetView>
  </sheetViews>
  <sheetFormatPr defaultColWidth="11" defaultRowHeight="13.8" x14ac:dyDescent="0.25"/>
  <cols>
    <col min="1" max="1" width="15.59765625" style="27" bestFit="1" customWidth="1"/>
    <col min="2" max="2" width="10.8984375" style="27" bestFit="1" customWidth="1"/>
    <col min="3" max="3" width="11.8984375" style="27" bestFit="1" customWidth="1"/>
    <col min="4" max="4" width="12.69921875" style="27" bestFit="1" customWidth="1"/>
    <col min="5" max="5" width="8.69921875" style="27" bestFit="1" customWidth="1"/>
    <col min="6" max="6" width="12" style="27" customWidth="1"/>
    <col min="7" max="7" width="20.59765625" style="27" bestFit="1" customWidth="1"/>
    <col min="8" max="8" width="21.09765625" style="27" bestFit="1" customWidth="1"/>
    <col min="9" max="9" width="16.69921875" style="27" bestFit="1" customWidth="1"/>
    <col min="10" max="10" width="12.69921875" style="27" bestFit="1" customWidth="1"/>
    <col min="11" max="16384" width="11" style="27"/>
  </cols>
  <sheetData>
    <row r="1" spans="1:10" x14ac:dyDescent="0.25">
      <c r="A1" s="26" t="s">
        <v>28</v>
      </c>
      <c r="B1" s="26">
        <f>'Generator Stand Alone System'!B1</f>
        <v>0.1</v>
      </c>
    </row>
    <row r="2" spans="1:10" x14ac:dyDescent="0.25">
      <c r="A2" s="26" t="s">
        <v>34</v>
      </c>
      <c r="B2" s="26">
        <v>50000</v>
      </c>
    </row>
    <row r="3" spans="1:10" x14ac:dyDescent="0.25">
      <c r="A3" s="28" t="s">
        <v>35</v>
      </c>
      <c r="B3" s="28">
        <v>4000</v>
      </c>
    </row>
    <row r="4" spans="1:10" s="29" customFormat="1" ht="41.4" x14ac:dyDescent="0.25">
      <c r="A4" s="23" t="s">
        <v>23</v>
      </c>
      <c r="B4" s="23" t="s">
        <v>24</v>
      </c>
      <c r="C4" s="23" t="s">
        <v>16</v>
      </c>
      <c r="D4" s="23" t="s">
        <v>17</v>
      </c>
      <c r="E4" s="23" t="s">
        <v>27</v>
      </c>
      <c r="F4" s="23" t="s">
        <v>32</v>
      </c>
      <c r="G4" s="23" t="s">
        <v>18</v>
      </c>
      <c r="H4" s="38" t="s">
        <v>21</v>
      </c>
      <c r="I4" s="23" t="s">
        <v>25</v>
      </c>
      <c r="J4" s="23" t="s">
        <v>26</v>
      </c>
    </row>
    <row r="5" spans="1:10" x14ac:dyDescent="0.25">
      <c r="A5" s="24"/>
      <c r="B5" s="24"/>
      <c r="C5" s="24" t="s">
        <v>37</v>
      </c>
      <c r="D5" s="24" t="s">
        <v>36</v>
      </c>
      <c r="E5" s="24"/>
      <c r="F5" s="24"/>
      <c r="G5" s="24" t="s">
        <v>36</v>
      </c>
      <c r="H5" s="24" t="s">
        <v>38</v>
      </c>
      <c r="I5" s="24"/>
      <c r="J5" s="24"/>
    </row>
    <row r="6" spans="1:10" x14ac:dyDescent="0.25">
      <c r="A6" s="30">
        <v>0</v>
      </c>
      <c r="B6" s="41">
        <f>B2</f>
        <v>50000</v>
      </c>
      <c r="C6" s="40">
        <f>100</f>
        <v>100</v>
      </c>
      <c r="D6" s="41">
        <v>0</v>
      </c>
      <c r="E6" s="32">
        <v>0</v>
      </c>
      <c r="F6" s="41">
        <v>0</v>
      </c>
      <c r="G6" s="41"/>
      <c r="H6" s="41"/>
      <c r="I6" s="39">
        <f>1/(1+$B$1)^A6</f>
        <v>1</v>
      </c>
      <c r="J6" s="41">
        <f>I6*(B6+C6+D6+F6+G6+H6)</f>
        <v>50100</v>
      </c>
    </row>
    <row r="7" spans="1:10" x14ac:dyDescent="0.25">
      <c r="A7" s="30">
        <v>1</v>
      </c>
      <c r="B7" s="41"/>
      <c r="C7" s="41">
        <f>C6</f>
        <v>100</v>
      </c>
      <c r="D7" s="41">
        <f>D6</f>
        <v>0</v>
      </c>
      <c r="E7" s="41"/>
      <c r="F7" s="41">
        <f>F6</f>
        <v>0</v>
      </c>
      <c r="G7" s="41"/>
      <c r="H7" s="41"/>
      <c r="I7" s="39">
        <f t="shared" ref="I7:I30" si="0">1/(1+$B$1)^A7</f>
        <v>0.90909090909090906</v>
      </c>
      <c r="J7" s="41">
        <f t="shared" ref="J7:J30" si="1">I7*(C7+D7+F7+G7+H7)</f>
        <v>90.909090909090907</v>
      </c>
    </row>
    <row r="8" spans="1:10" x14ac:dyDescent="0.25">
      <c r="A8" s="30">
        <v>2</v>
      </c>
      <c r="B8" s="41"/>
      <c r="C8" s="41">
        <f t="shared" ref="C8:C30" si="2">C7</f>
        <v>100</v>
      </c>
      <c r="D8" s="41">
        <f t="shared" ref="D8:D30" si="3">D7</f>
        <v>0</v>
      </c>
      <c r="E8" s="41"/>
      <c r="F8" s="41">
        <f t="shared" ref="F8:F30" si="4">F7</f>
        <v>0</v>
      </c>
      <c r="G8" s="41"/>
      <c r="H8" s="41"/>
      <c r="I8" s="39">
        <f t="shared" si="0"/>
        <v>0.82644628099173545</v>
      </c>
      <c r="J8" s="41">
        <f t="shared" si="1"/>
        <v>82.644628099173545</v>
      </c>
    </row>
    <row r="9" spans="1:10" x14ac:dyDescent="0.25">
      <c r="A9" s="30">
        <v>3</v>
      </c>
      <c r="B9" s="41"/>
      <c r="C9" s="41">
        <f t="shared" si="2"/>
        <v>100</v>
      </c>
      <c r="D9" s="41">
        <f t="shared" si="3"/>
        <v>0</v>
      </c>
      <c r="E9" s="41"/>
      <c r="F9" s="41">
        <f t="shared" si="4"/>
        <v>0</v>
      </c>
      <c r="G9" s="41"/>
      <c r="H9" s="41"/>
      <c r="I9" s="39">
        <f t="shared" si="0"/>
        <v>0.75131480090157754</v>
      </c>
      <c r="J9" s="41">
        <f t="shared" si="1"/>
        <v>75.131480090157751</v>
      </c>
    </row>
    <row r="10" spans="1:10" x14ac:dyDescent="0.25">
      <c r="A10" s="30">
        <v>4</v>
      </c>
      <c r="B10" s="41"/>
      <c r="C10" s="41">
        <f t="shared" si="2"/>
        <v>100</v>
      </c>
      <c r="D10" s="41">
        <f t="shared" si="3"/>
        <v>0</v>
      </c>
      <c r="E10" s="41"/>
      <c r="F10" s="41">
        <f t="shared" si="4"/>
        <v>0</v>
      </c>
      <c r="G10" s="41"/>
      <c r="H10" s="41"/>
      <c r="I10" s="39">
        <f t="shared" si="0"/>
        <v>0.68301345536507052</v>
      </c>
      <c r="J10" s="41">
        <f t="shared" si="1"/>
        <v>68.301345536507057</v>
      </c>
    </row>
    <row r="11" spans="1:10" x14ac:dyDescent="0.25">
      <c r="A11" s="30">
        <v>5</v>
      </c>
      <c r="B11" s="41"/>
      <c r="C11" s="41">
        <f t="shared" si="2"/>
        <v>100</v>
      </c>
      <c r="D11" s="41">
        <f t="shared" si="3"/>
        <v>0</v>
      </c>
      <c r="E11" s="41"/>
      <c r="F11" s="41">
        <f t="shared" si="4"/>
        <v>0</v>
      </c>
      <c r="G11" s="41"/>
      <c r="H11" s="41"/>
      <c r="I11" s="39">
        <f t="shared" si="0"/>
        <v>0.62092132305915493</v>
      </c>
      <c r="J11" s="41">
        <f t="shared" si="1"/>
        <v>62.092132305915491</v>
      </c>
    </row>
    <row r="12" spans="1:10" x14ac:dyDescent="0.25">
      <c r="A12" s="30">
        <v>6</v>
      </c>
      <c r="B12" s="41"/>
      <c r="C12" s="41">
        <f t="shared" si="2"/>
        <v>100</v>
      </c>
      <c r="D12" s="41">
        <f t="shared" si="3"/>
        <v>0</v>
      </c>
      <c r="E12" s="41"/>
      <c r="F12" s="41">
        <f t="shared" si="4"/>
        <v>0</v>
      </c>
      <c r="G12" s="41"/>
      <c r="H12" s="41">
        <f>B3</f>
        <v>4000</v>
      </c>
      <c r="I12" s="39">
        <f t="shared" si="0"/>
        <v>0.56447393005377722</v>
      </c>
      <c r="J12" s="41">
        <f t="shared" si="1"/>
        <v>2314.3431132204864</v>
      </c>
    </row>
    <row r="13" spans="1:10" x14ac:dyDescent="0.25">
      <c r="A13" s="30">
        <v>7</v>
      </c>
      <c r="B13" s="41"/>
      <c r="C13" s="41">
        <f t="shared" si="2"/>
        <v>100</v>
      </c>
      <c r="D13" s="41">
        <f t="shared" si="3"/>
        <v>0</v>
      </c>
      <c r="E13" s="41"/>
      <c r="F13" s="41">
        <f t="shared" si="4"/>
        <v>0</v>
      </c>
      <c r="G13" s="41"/>
      <c r="H13" s="41"/>
      <c r="I13" s="39">
        <f t="shared" si="0"/>
        <v>0.51315811823070645</v>
      </c>
      <c r="J13" s="41">
        <f t="shared" si="1"/>
        <v>51.315811823070646</v>
      </c>
    </row>
    <row r="14" spans="1:10" x14ac:dyDescent="0.25">
      <c r="A14" s="30">
        <v>8</v>
      </c>
      <c r="B14" s="41"/>
      <c r="C14" s="41">
        <f t="shared" si="2"/>
        <v>100</v>
      </c>
      <c r="D14" s="41">
        <f t="shared" si="3"/>
        <v>0</v>
      </c>
      <c r="E14" s="41"/>
      <c r="F14" s="41">
        <f t="shared" si="4"/>
        <v>0</v>
      </c>
      <c r="G14" s="41"/>
      <c r="H14" s="41"/>
      <c r="I14" s="39">
        <f t="shared" si="0"/>
        <v>0.46650738020973315</v>
      </c>
      <c r="J14" s="41">
        <f t="shared" si="1"/>
        <v>46.650738020973314</v>
      </c>
    </row>
    <row r="15" spans="1:10" x14ac:dyDescent="0.25">
      <c r="A15" s="30">
        <v>9</v>
      </c>
      <c r="B15" s="41"/>
      <c r="C15" s="41">
        <f t="shared" si="2"/>
        <v>100</v>
      </c>
      <c r="D15" s="41">
        <f t="shared" si="3"/>
        <v>0</v>
      </c>
      <c r="E15" s="41"/>
      <c r="F15" s="41">
        <f t="shared" si="4"/>
        <v>0</v>
      </c>
      <c r="G15" s="41"/>
      <c r="H15" s="41"/>
      <c r="I15" s="39">
        <f t="shared" si="0"/>
        <v>0.42409761837248466</v>
      </c>
      <c r="J15" s="41">
        <f t="shared" si="1"/>
        <v>42.409761837248467</v>
      </c>
    </row>
    <row r="16" spans="1:10" x14ac:dyDescent="0.25">
      <c r="A16" s="30">
        <v>10</v>
      </c>
      <c r="B16" s="41"/>
      <c r="C16" s="41">
        <f t="shared" si="2"/>
        <v>100</v>
      </c>
      <c r="D16" s="41">
        <f t="shared" si="3"/>
        <v>0</v>
      </c>
      <c r="E16" s="41"/>
      <c r="F16" s="41">
        <f t="shared" si="4"/>
        <v>0</v>
      </c>
      <c r="G16" s="41"/>
      <c r="H16" s="41"/>
      <c r="I16" s="39">
        <f t="shared" si="0"/>
        <v>0.38554328942953148</v>
      </c>
      <c r="J16" s="41">
        <f t="shared" si="1"/>
        <v>38.554328942953148</v>
      </c>
    </row>
    <row r="17" spans="1:10" x14ac:dyDescent="0.25">
      <c r="A17" s="30">
        <v>11</v>
      </c>
      <c r="B17" s="41"/>
      <c r="C17" s="41">
        <f t="shared" si="2"/>
        <v>100</v>
      </c>
      <c r="D17" s="41">
        <f t="shared" si="3"/>
        <v>0</v>
      </c>
      <c r="E17" s="41"/>
      <c r="F17" s="41">
        <f t="shared" si="4"/>
        <v>0</v>
      </c>
      <c r="G17" s="41"/>
      <c r="H17" s="41"/>
      <c r="I17" s="39">
        <f t="shared" si="0"/>
        <v>0.3504938994813922</v>
      </c>
      <c r="J17" s="41">
        <f t="shared" si="1"/>
        <v>35.049389948139222</v>
      </c>
    </row>
    <row r="18" spans="1:10" x14ac:dyDescent="0.25">
      <c r="A18" s="30">
        <v>12</v>
      </c>
      <c r="B18" s="41"/>
      <c r="C18" s="41">
        <f t="shared" si="2"/>
        <v>100</v>
      </c>
      <c r="D18" s="41">
        <f t="shared" si="3"/>
        <v>0</v>
      </c>
      <c r="E18" s="41"/>
      <c r="F18" s="41">
        <f t="shared" si="4"/>
        <v>0</v>
      </c>
      <c r="G18" s="41"/>
      <c r="H18" s="41"/>
      <c r="I18" s="39">
        <f t="shared" si="0"/>
        <v>0.31863081771035656</v>
      </c>
      <c r="J18" s="41">
        <f t="shared" si="1"/>
        <v>31.863081771035656</v>
      </c>
    </row>
    <row r="19" spans="1:10" x14ac:dyDescent="0.25">
      <c r="A19" s="30">
        <v>13</v>
      </c>
      <c r="B19" s="41"/>
      <c r="C19" s="41">
        <f t="shared" si="2"/>
        <v>100</v>
      </c>
      <c r="D19" s="41">
        <f t="shared" si="3"/>
        <v>0</v>
      </c>
      <c r="E19" s="41"/>
      <c r="F19" s="41">
        <f t="shared" si="4"/>
        <v>0</v>
      </c>
      <c r="G19" s="41"/>
      <c r="H19" s="41">
        <f>B3</f>
        <v>4000</v>
      </c>
      <c r="I19" s="39">
        <f t="shared" si="0"/>
        <v>0.28966437973668779</v>
      </c>
      <c r="J19" s="41">
        <f t="shared" si="1"/>
        <v>1187.6239569204199</v>
      </c>
    </row>
    <row r="20" spans="1:10" x14ac:dyDescent="0.25">
      <c r="A20" s="30">
        <v>14</v>
      </c>
      <c r="B20" s="41"/>
      <c r="C20" s="41">
        <f t="shared" si="2"/>
        <v>100</v>
      </c>
      <c r="D20" s="41">
        <f t="shared" si="3"/>
        <v>0</v>
      </c>
      <c r="E20" s="41"/>
      <c r="F20" s="41">
        <f t="shared" si="4"/>
        <v>0</v>
      </c>
      <c r="G20" s="41"/>
      <c r="H20" s="41"/>
      <c r="I20" s="39">
        <f t="shared" si="0"/>
        <v>0.26333125430607973</v>
      </c>
      <c r="J20" s="41">
        <f t="shared" si="1"/>
        <v>26.333125430607971</v>
      </c>
    </row>
    <row r="21" spans="1:10" x14ac:dyDescent="0.25">
      <c r="A21" s="30">
        <v>15</v>
      </c>
      <c r="B21" s="41"/>
      <c r="C21" s="41">
        <f t="shared" si="2"/>
        <v>100</v>
      </c>
      <c r="D21" s="41">
        <f t="shared" si="3"/>
        <v>0</v>
      </c>
      <c r="E21" s="41"/>
      <c r="F21" s="41">
        <f t="shared" si="4"/>
        <v>0</v>
      </c>
      <c r="G21" s="41"/>
      <c r="H21" s="41"/>
      <c r="I21" s="39">
        <f t="shared" si="0"/>
        <v>0.23939204936916339</v>
      </c>
      <c r="J21" s="41">
        <f t="shared" si="1"/>
        <v>23.93920493691634</v>
      </c>
    </row>
    <row r="22" spans="1:10" x14ac:dyDescent="0.25">
      <c r="A22" s="30">
        <v>16</v>
      </c>
      <c r="B22" s="41"/>
      <c r="C22" s="41">
        <f t="shared" si="2"/>
        <v>100</v>
      </c>
      <c r="D22" s="41">
        <f t="shared" si="3"/>
        <v>0</v>
      </c>
      <c r="E22" s="41"/>
      <c r="F22" s="41">
        <f t="shared" si="4"/>
        <v>0</v>
      </c>
      <c r="G22" s="41"/>
      <c r="H22" s="41"/>
      <c r="I22" s="39">
        <f t="shared" si="0"/>
        <v>0.21762913579014853</v>
      </c>
      <c r="J22" s="41">
        <f t="shared" si="1"/>
        <v>21.762913579014853</v>
      </c>
    </row>
    <row r="23" spans="1:10" x14ac:dyDescent="0.25">
      <c r="A23" s="30">
        <v>17</v>
      </c>
      <c r="B23" s="41"/>
      <c r="C23" s="41">
        <f t="shared" si="2"/>
        <v>100</v>
      </c>
      <c r="D23" s="41">
        <f t="shared" si="3"/>
        <v>0</v>
      </c>
      <c r="E23" s="41"/>
      <c r="F23" s="41">
        <f t="shared" si="4"/>
        <v>0</v>
      </c>
      <c r="G23" s="41"/>
      <c r="H23" s="41"/>
      <c r="I23" s="39">
        <f t="shared" si="0"/>
        <v>0.19784466890013502</v>
      </c>
      <c r="J23" s="41">
        <f t="shared" si="1"/>
        <v>19.784466890013501</v>
      </c>
    </row>
    <row r="24" spans="1:10" x14ac:dyDescent="0.25">
      <c r="A24" s="30">
        <v>18</v>
      </c>
      <c r="B24" s="41"/>
      <c r="C24" s="41">
        <f t="shared" si="2"/>
        <v>100</v>
      </c>
      <c r="D24" s="41">
        <f t="shared" si="3"/>
        <v>0</v>
      </c>
      <c r="E24" s="41"/>
      <c r="F24" s="41">
        <f t="shared" si="4"/>
        <v>0</v>
      </c>
      <c r="G24" s="41"/>
      <c r="H24" s="41"/>
      <c r="I24" s="39">
        <f t="shared" si="0"/>
        <v>0.17985878990921364</v>
      </c>
      <c r="J24" s="41">
        <f t="shared" si="1"/>
        <v>17.985878990921364</v>
      </c>
    </row>
    <row r="25" spans="1:10" x14ac:dyDescent="0.25">
      <c r="A25" s="30">
        <v>19</v>
      </c>
      <c r="B25" s="41"/>
      <c r="C25" s="41">
        <f t="shared" si="2"/>
        <v>100</v>
      </c>
      <c r="D25" s="41">
        <f t="shared" si="3"/>
        <v>0</v>
      </c>
      <c r="E25" s="41"/>
      <c r="F25" s="41">
        <f t="shared" si="4"/>
        <v>0</v>
      </c>
      <c r="G25" s="41"/>
      <c r="H25" s="41"/>
      <c r="I25" s="39">
        <f t="shared" si="0"/>
        <v>0.16350799082655781</v>
      </c>
      <c r="J25" s="41">
        <f t="shared" si="1"/>
        <v>16.350799082655783</v>
      </c>
    </row>
    <row r="26" spans="1:10" x14ac:dyDescent="0.25">
      <c r="A26" s="30">
        <v>20</v>
      </c>
      <c r="B26" s="41"/>
      <c r="C26" s="41">
        <f t="shared" si="2"/>
        <v>100</v>
      </c>
      <c r="D26" s="41">
        <f t="shared" si="3"/>
        <v>0</v>
      </c>
      <c r="E26" s="41"/>
      <c r="F26" s="41">
        <f t="shared" si="4"/>
        <v>0</v>
      </c>
      <c r="G26" s="41"/>
      <c r="H26" s="41"/>
      <c r="I26" s="39">
        <f t="shared" si="0"/>
        <v>0.14864362802414349</v>
      </c>
      <c r="J26" s="41">
        <f t="shared" si="1"/>
        <v>14.86436280241435</v>
      </c>
    </row>
    <row r="27" spans="1:10" x14ac:dyDescent="0.25">
      <c r="A27" s="30">
        <v>21</v>
      </c>
      <c r="B27" s="41"/>
      <c r="C27" s="41">
        <f t="shared" si="2"/>
        <v>100</v>
      </c>
      <c r="D27" s="41">
        <f t="shared" si="3"/>
        <v>0</v>
      </c>
      <c r="E27" s="41"/>
      <c r="F27" s="41">
        <f t="shared" si="4"/>
        <v>0</v>
      </c>
      <c r="G27" s="41"/>
      <c r="H27" s="41">
        <f>B3</f>
        <v>4000</v>
      </c>
      <c r="I27" s="39">
        <f t="shared" si="0"/>
        <v>0.13513057093103953</v>
      </c>
      <c r="J27" s="41">
        <f t="shared" si="1"/>
        <v>554.03534081726207</v>
      </c>
    </row>
    <row r="28" spans="1:10" x14ac:dyDescent="0.25">
      <c r="A28" s="30">
        <v>22</v>
      </c>
      <c r="B28" s="41"/>
      <c r="C28" s="41">
        <f t="shared" si="2"/>
        <v>100</v>
      </c>
      <c r="D28" s="41">
        <f t="shared" si="3"/>
        <v>0</v>
      </c>
      <c r="E28" s="41"/>
      <c r="F28" s="41">
        <f t="shared" si="4"/>
        <v>0</v>
      </c>
      <c r="G28" s="41"/>
      <c r="H28" s="41"/>
      <c r="I28" s="39">
        <f t="shared" si="0"/>
        <v>0.12284597357367227</v>
      </c>
      <c r="J28" s="41">
        <f t="shared" si="1"/>
        <v>12.284597357367227</v>
      </c>
    </row>
    <row r="29" spans="1:10" x14ac:dyDescent="0.25">
      <c r="A29" s="30">
        <v>23</v>
      </c>
      <c r="B29" s="41"/>
      <c r="C29" s="41">
        <f t="shared" si="2"/>
        <v>100</v>
      </c>
      <c r="D29" s="41">
        <f t="shared" si="3"/>
        <v>0</v>
      </c>
      <c r="E29" s="41"/>
      <c r="F29" s="41">
        <f t="shared" si="4"/>
        <v>0</v>
      </c>
      <c r="G29" s="41"/>
      <c r="H29" s="41"/>
      <c r="I29" s="39">
        <f t="shared" si="0"/>
        <v>0.11167815779424752</v>
      </c>
      <c r="J29" s="41">
        <f t="shared" si="1"/>
        <v>11.167815779424751</v>
      </c>
    </row>
    <row r="30" spans="1:10" x14ac:dyDescent="0.25">
      <c r="A30" s="30">
        <v>24</v>
      </c>
      <c r="B30" s="41"/>
      <c r="C30" s="41">
        <f t="shared" si="2"/>
        <v>100</v>
      </c>
      <c r="D30" s="41">
        <f t="shared" si="3"/>
        <v>0</v>
      </c>
      <c r="E30" s="41"/>
      <c r="F30" s="41">
        <f t="shared" si="4"/>
        <v>0</v>
      </c>
      <c r="G30" s="41"/>
      <c r="H30" s="41"/>
      <c r="I30" s="39">
        <f t="shared" si="0"/>
        <v>0.10152559799477048</v>
      </c>
      <c r="J30" s="41">
        <f t="shared" si="1"/>
        <v>10.152559799477048</v>
      </c>
    </row>
    <row r="31" spans="1:10" x14ac:dyDescent="0.25">
      <c r="I31" s="21"/>
      <c r="J31" s="33"/>
    </row>
    <row r="32" spans="1:10" x14ac:dyDescent="0.25">
      <c r="I32" s="31" t="s">
        <v>33</v>
      </c>
      <c r="J32" s="43">
        <f>SUM(J6:J31)</f>
        <v>54955.549924891238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D6" sqref="D6:E6"/>
    </sheetView>
  </sheetViews>
  <sheetFormatPr defaultColWidth="11" defaultRowHeight="13.8" x14ac:dyDescent="0.25"/>
  <cols>
    <col min="1" max="1" width="15.59765625" style="29" bestFit="1" customWidth="1"/>
    <col min="2" max="2" width="9.09765625" style="29" customWidth="1"/>
    <col min="3" max="3" width="10.8984375" style="29" customWidth="1"/>
    <col min="4" max="4" width="11.8984375" style="29" bestFit="1" customWidth="1"/>
    <col min="5" max="5" width="12.69921875" style="29" bestFit="1" customWidth="1"/>
    <col min="6" max="6" width="8.69921875" style="29" bestFit="1" customWidth="1"/>
    <col min="7" max="7" width="12" style="29" customWidth="1"/>
    <col min="8" max="8" width="15.59765625" style="29" customWidth="1"/>
    <col min="9" max="9" width="15.3984375" style="29" customWidth="1"/>
    <col min="10" max="10" width="11.5" style="29" customWidth="1"/>
    <col min="11" max="11" width="11.3984375" style="29" customWidth="1"/>
    <col min="12" max="12" width="1.59765625" style="29" customWidth="1"/>
    <col min="13" max="13" width="11" style="29"/>
    <col min="14" max="14" width="2.5" style="29" customWidth="1"/>
    <col min="15" max="16384" width="11" style="29"/>
  </cols>
  <sheetData>
    <row r="1" spans="1:15" ht="24" customHeight="1" x14ac:dyDescent="0.25"/>
    <row r="2" spans="1:15" x14ac:dyDescent="0.25">
      <c r="A2" s="38" t="s">
        <v>28</v>
      </c>
      <c r="B2" s="38">
        <f>'Solar System'!B1</f>
        <v>0.1</v>
      </c>
    </row>
    <row r="3" spans="1:15" x14ac:dyDescent="0.25">
      <c r="A3" s="38" t="s">
        <v>30</v>
      </c>
      <c r="B3" s="38">
        <v>12000</v>
      </c>
    </row>
    <row r="4" spans="1:15" x14ac:dyDescent="0.25">
      <c r="A4" s="47" t="s">
        <v>31</v>
      </c>
      <c r="B4" s="47">
        <v>1.1000000000000001</v>
      </c>
    </row>
    <row r="5" spans="1:15" ht="55.2" x14ac:dyDescent="0.25">
      <c r="A5" s="23" t="s">
        <v>23</v>
      </c>
      <c r="B5" s="23" t="s">
        <v>24</v>
      </c>
      <c r="C5" s="23" t="s">
        <v>29</v>
      </c>
      <c r="D5" s="23" t="s">
        <v>16</v>
      </c>
      <c r="E5" s="23" t="s">
        <v>17</v>
      </c>
      <c r="F5" s="23" t="s">
        <v>27</v>
      </c>
      <c r="G5" s="23" t="s">
        <v>32</v>
      </c>
      <c r="H5" s="38" t="s">
        <v>18</v>
      </c>
      <c r="I5" s="38" t="s">
        <v>21</v>
      </c>
      <c r="J5" s="23" t="s">
        <v>25</v>
      </c>
      <c r="K5" s="58" t="s">
        <v>40</v>
      </c>
      <c r="M5" s="58" t="s">
        <v>41</v>
      </c>
      <c r="O5" s="58" t="s">
        <v>42</v>
      </c>
    </row>
    <row r="6" spans="1:15" ht="27.6" x14ac:dyDescent="0.25">
      <c r="A6" s="23"/>
      <c r="B6" s="23"/>
      <c r="C6" s="23"/>
      <c r="D6" s="23" t="s">
        <v>48</v>
      </c>
      <c r="E6" s="23" t="s">
        <v>49</v>
      </c>
      <c r="F6" s="23"/>
      <c r="G6" s="23"/>
      <c r="H6" s="23" t="s">
        <v>44</v>
      </c>
      <c r="I6" s="23" t="s">
        <v>45</v>
      </c>
      <c r="J6" s="23"/>
      <c r="K6" s="23"/>
      <c r="M6" s="23"/>
      <c r="O6" s="23"/>
    </row>
    <row r="7" spans="1:15" x14ac:dyDescent="0.25">
      <c r="A7" s="48">
        <v>0</v>
      </c>
      <c r="B7" s="49">
        <f>B3</f>
        <v>12000</v>
      </c>
      <c r="C7" s="50">
        <f>8*365</f>
        <v>2920</v>
      </c>
      <c r="D7" s="49">
        <f>(C7/250)*20</f>
        <v>233.6</v>
      </c>
      <c r="E7" s="49">
        <f>(C7/1000)*180</f>
        <v>525.6</v>
      </c>
      <c r="F7" s="51">
        <v>5</v>
      </c>
      <c r="G7" s="49">
        <f>C7*F7*B4</f>
        <v>16060.000000000002</v>
      </c>
      <c r="H7" s="49"/>
      <c r="I7" s="49"/>
      <c r="J7" s="52">
        <f t="shared" ref="J7:J31" si="0">1/(1+$B$2)^A7</f>
        <v>1</v>
      </c>
      <c r="K7" s="49">
        <f>J7*(B7+D7+E7+G7+H7+I7)</f>
        <v>28819.200000000004</v>
      </c>
      <c r="M7" s="49">
        <f>'Solar System'!J6</f>
        <v>50100</v>
      </c>
      <c r="O7" s="49">
        <f>K7+M7</f>
        <v>78919.200000000012</v>
      </c>
    </row>
    <row r="8" spans="1:15" x14ac:dyDescent="0.25">
      <c r="A8" s="48">
        <v>1</v>
      </c>
      <c r="B8" s="53"/>
      <c r="C8" s="53">
        <f>C7</f>
        <v>2920</v>
      </c>
      <c r="D8" s="49">
        <f t="shared" ref="D8:D31" si="1">(C8/250)*20</f>
        <v>233.6</v>
      </c>
      <c r="E8" s="49">
        <f t="shared" ref="E8:E31" si="2">(C8/1000)*180</f>
        <v>525.6</v>
      </c>
      <c r="F8" s="53"/>
      <c r="G8" s="49">
        <f>G7</f>
        <v>16060.000000000002</v>
      </c>
      <c r="H8" s="49"/>
      <c r="I8" s="49"/>
      <c r="J8" s="52">
        <f t="shared" si="0"/>
        <v>0.90909090909090906</v>
      </c>
      <c r="K8" s="49">
        <f t="shared" ref="K8:K31" si="3">J8*(D8+E8+G8+H8+I8)</f>
        <v>15290.181818181818</v>
      </c>
      <c r="M8" s="49">
        <f>'Solar System'!J7</f>
        <v>90.909090909090907</v>
      </c>
      <c r="O8" s="49">
        <f t="shared" ref="O8:O33" si="4">K8+M8</f>
        <v>15381.090909090908</v>
      </c>
    </row>
    <row r="9" spans="1:15" x14ac:dyDescent="0.25">
      <c r="A9" s="48">
        <v>2</v>
      </c>
      <c r="B9" s="53"/>
      <c r="C9" s="53">
        <f t="shared" ref="C9:C31" si="5">C8</f>
        <v>2920</v>
      </c>
      <c r="D9" s="49">
        <f t="shared" si="1"/>
        <v>233.6</v>
      </c>
      <c r="E9" s="49">
        <f t="shared" si="2"/>
        <v>525.6</v>
      </c>
      <c r="F9" s="53"/>
      <c r="G9" s="49">
        <f t="shared" ref="G9:G31" si="6">G8</f>
        <v>16060.000000000002</v>
      </c>
      <c r="H9" s="49"/>
      <c r="I9" s="49"/>
      <c r="J9" s="52">
        <f t="shared" si="0"/>
        <v>0.82644628099173545</v>
      </c>
      <c r="K9" s="49">
        <f t="shared" si="3"/>
        <v>13900.165289256198</v>
      </c>
      <c r="M9" s="49">
        <f>'Solar System'!J8</f>
        <v>82.644628099173545</v>
      </c>
      <c r="O9" s="49">
        <f t="shared" si="4"/>
        <v>13982.809917355371</v>
      </c>
    </row>
    <row r="10" spans="1:15" x14ac:dyDescent="0.25">
      <c r="A10" s="48">
        <v>3</v>
      </c>
      <c r="B10" s="53"/>
      <c r="C10" s="53">
        <f t="shared" si="5"/>
        <v>2920</v>
      </c>
      <c r="D10" s="49">
        <f t="shared" si="1"/>
        <v>233.6</v>
      </c>
      <c r="E10" s="49">
        <f t="shared" si="2"/>
        <v>525.6</v>
      </c>
      <c r="F10" s="53"/>
      <c r="G10" s="49">
        <f t="shared" si="6"/>
        <v>16060.000000000002</v>
      </c>
      <c r="H10" s="49">
        <f>B3*0.3</f>
        <v>3600</v>
      </c>
      <c r="I10" s="49"/>
      <c r="J10" s="52">
        <f t="shared" si="0"/>
        <v>0.75131480090157754</v>
      </c>
      <c r="K10" s="49">
        <f t="shared" si="3"/>
        <v>15341.247182569492</v>
      </c>
      <c r="M10" s="49">
        <f>'Solar System'!J9</f>
        <v>75.131480090157751</v>
      </c>
      <c r="O10" s="49">
        <f t="shared" si="4"/>
        <v>15416.37866265965</v>
      </c>
    </row>
    <row r="11" spans="1:15" x14ac:dyDescent="0.25">
      <c r="A11" s="48">
        <v>4</v>
      </c>
      <c r="B11" s="53"/>
      <c r="C11" s="53">
        <f t="shared" si="5"/>
        <v>2920</v>
      </c>
      <c r="D11" s="49">
        <f t="shared" si="1"/>
        <v>233.6</v>
      </c>
      <c r="E11" s="49">
        <f t="shared" si="2"/>
        <v>525.6</v>
      </c>
      <c r="F11" s="53"/>
      <c r="G11" s="49">
        <f t="shared" si="6"/>
        <v>16060.000000000002</v>
      </c>
      <c r="H11" s="49"/>
      <c r="I11" s="49"/>
      <c r="J11" s="52">
        <f t="shared" si="0"/>
        <v>0.68301345536507052</v>
      </c>
      <c r="K11" s="49">
        <f t="shared" si="3"/>
        <v>11487.739908476195</v>
      </c>
      <c r="M11" s="49">
        <f>'Solar System'!J10</f>
        <v>68.301345536507057</v>
      </c>
      <c r="O11" s="49">
        <f t="shared" si="4"/>
        <v>11556.041254012702</v>
      </c>
    </row>
    <row r="12" spans="1:15" x14ac:dyDescent="0.25">
      <c r="A12" s="48">
        <v>5</v>
      </c>
      <c r="B12" s="53"/>
      <c r="C12" s="53">
        <f t="shared" si="5"/>
        <v>2920</v>
      </c>
      <c r="D12" s="49">
        <f t="shared" si="1"/>
        <v>233.6</v>
      </c>
      <c r="E12" s="49">
        <f t="shared" si="2"/>
        <v>525.6</v>
      </c>
      <c r="F12" s="53"/>
      <c r="G12" s="49">
        <f t="shared" si="6"/>
        <v>16060.000000000002</v>
      </c>
      <c r="H12" s="49"/>
      <c r="I12" s="49"/>
      <c r="J12" s="52">
        <f t="shared" si="0"/>
        <v>0.62092132305915493</v>
      </c>
      <c r="K12" s="49">
        <f t="shared" si="3"/>
        <v>10443.399916796539</v>
      </c>
      <c r="M12" s="49">
        <f>'Solar System'!J11</f>
        <v>62.092132305915491</v>
      </c>
      <c r="O12" s="49">
        <f t="shared" si="4"/>
        <v>10505.492049102455</v>
      </c>
    </row>
    <row r="13" spans="1:15" x14ac:dyDescent="0.25">
      <c r="A13" s="48">
        <v>6</v>
      </c>
      <c r="B13" s="53"/>
      <c r="C13" s="53">
        <f t="shared" si="5"/>
        <v>2920</v>
      </c>
      <c r="D13" s="49">
        <f t="shared" si="1"/>
        <v>233.6</v>
      </c>
      <c r="E13" s="49">
        <f t="shared" si="2"/>
        <v>525.6</v>
      </c>
      <c r="F13" s="53"/>
      <c r="G13" s="49">
        <f t="shared" si="6"/>
        <v>16060.000000000002</v>
      </c>
      <c r="H13" s="49"/>
      <c r="I13" s="49"/>
      <c r="J13" s="52">
        <f t="shared" si="0"/>
        <v>0.56447393005377722</v>
      </c>
      <c r="K13" s="49">
        <f t="shared" si="3"/>
        <v>9493.9999243604907</v>
      </c>
      <c r="M13" s="49">
        <f>'Solar System'!J12</f>
        <v>2314.3431132204864</v>
      </c>
      <c r="O13" s="49">
        <f t="shared" si="4"/>
        <v>11808.343037580977</v>
      </c>
    </row>
    <row r="14" spans="1:15" x14ac:dyDescent="0.25">
      <c r="A14" s="48">
        <v>7</v>
      </c>
      <c r="B14" s="53"/>
      <c r="C14" s="53">
        <f t="shared" si="5"/>
        <v>2920</v>
      </c>
      <c r="D14" s="49">
        <f t="shared" si="1"/>
        <v>233.6</v>
      </c>
      <c r="E14" s="49">
        <f t="shared" si="2"/>
        <v>525.6</v>
      </c>
      <c r="F14" s="53"/>
      <c r="G14" s="49">
        <f t="shared" si="6"/>
        <v>16060.000000000002</v>
      </c>
      <c r="H14" s="49">
        <f>H10</f>
        <v>3600</v>
      </c>
      <c r="I14" s="49"/>
      <c r="J14" s="52">
        <f t="shared" si="0"/>
        <v>0.51315811823070645</v>
      </c>
      <c r="K14" s="49">
        <f t="shared" si="3"/>
        <v>10478.278247776441</v>
      </c>
      <c r="M14" s="49">
        <f>'Solar System'!J13</f>
        <v>51.315811823070646</v>
      </c>
      <c r="O14" s="49">
        <f t="shared" si="4"/>
        <v>10529.594059599513</v>
      </c>
    </row>
    <row r="15" spans="1:15" x14ac:dyDescent="0.25">
      <c r="A15" s="48">
        <v>8</v>
      </c>
      <c r="B15" s="53"/>
      <c r="C15" s="53">
        <f t="shared" si="5"/>
        <v>2920</v>
      </c>
      <c r="D15" s="49">
        <f t="shared" si="1"/>
        <v>233.6</v>
      </c>
      <c r="E15" s="49">
        <f t="shared" si="2"/>
        <v>525.6</v>
      </c>
      <c r="F15" s="53"/>
      <c r="G15" s="49">
        <f t="shared" si="6"/>
        <v>16060.000000000002</v>
      </c>
      <c r="H15" s="49"/>
      <c r="I15" s="49"/>
      <c r="J15" s="52">
        <f t="shared" si="0"/>
        <v>0.46650738020973315</v>
      </c>
      <c r="K15" s="49">
        <f t="shared" si="3"/>
        <v>7846.2809292235443</v>
      </c>
      <c r="M15" s="49">
        <f>'Solar System'!J14</f>
        <v>46.650738020973314</v>
      </c>
      <c r="O15" s="49">
        <f t="shared" si="4"/>
        <v>7892.9316672445175</v>
      </c>
    </row>
    <row r="16" spans="1:15" x14ac:dyDescent="0.25">
      <c r="A16" s="48">
        <v>9</v>
      </c>
      <c r="B16" s="53"/>
      <c r="C16" s="53">
        <f t="shared" si="5"/>
        <v>2920</v>
      </c>
      <c r="D16" s="49">
        <f t="shared" si="1"/>
        <v>233.6</v>
      </c>
      <c r="E16" s="49">
        <f t="shared" si="2"/>
        <v>525.6</v>
      </c>
      <c r="F16" s="53"/>
      <c r="G16" s="49">
        <f t="shared" si="6"/>
        <v>16060.000000000002</v>
      </c>
      <c r="H16" s="49"/>
      <c r="I16" s="49"/>
      <c r="J16" s="52">
        <f t="shared" si="0"/>
        <v>0.42409761837248466</v>
      </c>
      <c r="K16" s="49">
        <f t="shared" si="3"/>
        <v>7132.9826629304944</v>
      </c>
      <c r="M16" s="49">
        <f>'Solar System'!J15</f>
        <v>42.409761837248467</v>
      </c>
      <c r="O16" s="49">
        <f t="shared" si="4"/>
        <v>7175.3924247677433</v>
      </c>
    </row>
    <row r="17" spans="1:15" x14ac:dyDescent="0.25">
      <c r="A17" s="48">
        <v>10</v>
      </c>
      <c r="B17" s="53"/>
      <c r="C17" s="53">
        <f t="shared" si="5"/>
        <v>2920</v>
      </c>
      <c r="D17" s="49">
        <f t="shared" si="1"/>
        <v>233.6</v>
      </c>
      <c r="E17" s="49">
        <f t="shared" si="2"/>
        <v>525.6</v>
      </c>
      <c r="F17" s="53"/>
      <c r="G17" s="49">
        <f t="shared" si="6"/>
        <v>16060.000000000002</v>
      </c>
      <c r="H17" s="49"/>
      <c r="I17" s="49"/>
      <c r="J17" s="52">
        <f t="shared" si="0"/>
        <v>0.38554328942953148</v>
      </c>
      <c r="K17" s="49">
        <f t="shared" si="3"/>
        <v>6484.5296935731758</v>
      </c>
      <c r="M17" s="49">
        <f>'Solar System'!J16</f>
        <v>38.554328942953148</v>
      </c>
      <c r="O17" s="49">
        <f t="shared" si="4"/>
        <v>6523.0840225161292</v>
      </c>
    </row>
    <row r="18" spans="1:15" x14ac:dyDescent="0.25">
      <c r="A18" s="48">
        <v>11</v>
      </c>
      <c r="B18" s="53"/>
      <c r="C18" s="53">
        <f t="shared" si="5"/>
        <v>2920</v>
      </c>
      <c r="D18" s="49">
        <f t="shared" si="1"/>
        <v>233.6</v>
      </c>
      <c r="E18" s="49">
        <f t="shared" si="2"/>
        <v>525.6</v>
      </c>
      <c r="F18" s="53"/>
      <c r="G18" s="49">
        <f t="shared" si="6"/>
        <v>16060.000000000002</v>
      </c>
      <c r="H18" s="49">
        <f>H14</f>
        <v>3600</v>
      </c>
      <c r="I18" s="49"/>
      <c r="J18" s="52">
        <f t="shared" si="0"/>
        <v>0.3504938994813922</v>
      </c>
      <c r="K18" s="49">
        <f t="shared" si="3"/>
        <v>7156.8050322904437</v>
      </c>
      <c r="M18" s="49">
        <f>'Solar System'!J17</f>
        <v>35.049389948139222</v>
      </c>
      <c r="O18" s="49">
        <f t="shared" si="4"/>
        <v>7191.8544222385826</v>
      </c>
    </row>
    <row r="19" spans="1:15" x14ac:dyDescent="0.25">
      <c r="A19" s="48">
        <v>12</v>
      </c>
      <c r="B19" s="53"/>
      <c r="C19" s="53">
        <f t="shared" si="5"/>
        <v>2920</v>
      </c>
      <c r="D19" s="49">
        <f t="shared" si="1"/>
        <v>233.6</v>
      </c>
      <c r="E19" s="49">
        <f t="shared" si="2"/>
        <v>525.6</v>
      </c>
      <c r="F19" s="53"/>
      <c r="G19" s="49">
        <f t="shared" si="6"/>
        <v>16060.000000000002</v>
      </c>
      <c r="H19" s="49"/>
      <c r="I19" s="49"/>
      <c r="J19" s="52">
        <f t="shared" si="0"/>
        <v>0.31863081771035656</v>
      </c>
      <c r="K19" s="49">
        <f t="shared" si="3"/>
        <v>5359.1154492340293</v>
      </c>
      <c r="M19" s="49">
        <f>'Solar System'!J18</f>
        <v>31.863081771035656</v>
      </c>
      <c r="O19" s="49">
        <f t="shared" si="4"/>
        <v>5390.9785310050647</v>
      </c>
    </row>
    <row r="20" spans="1:15" x14ac:dyDescent="0.25">
      <c r="A20" s="48">
        <v>13</v>
      </c>
      <c r="B20" s="53"/>
      <c r="C20" s="53">
        <f t="shared" si="5"/>
        <v>2920</v>
      </c>
      <c r="D20" s="49">
        <f t="shared" si="1"/>
        <v>233.6</v>
      </c>
      <c r="E20" s="49">
        <f t="shared" si="2"/>
        <v>525.6</v>
      </c>
      <c r="F20" s="53"/>
      <c r="G20" s="49">
        <f t="shared" si="6"/>
        <v>16060.000000000002</v>
      </c>
      <c r="H20" s="49"/>
      <c r="I20" s="49">
        <f>B3</f>
        <v>12000</v>
      </c>
      <c r="J20" s="52">
        <f t="shared" si="0"/>
        <v>0.28966437973668779</v>
      </c>
      <c r="K20" s="49">
        <f t="shared" si="3"/>
        <v>8347.8956925075527</v>
      </c>
      <c r="M20" s="49">
        <f>'Solar System'!J19</f>
        <v>1187.6239569204199</v>
      </c>
      <c r="O20" s="49">
        <f t="shared" si="4"/>
        <v>9535.5196494279735</v>
      </c>
    </row>
    <row r="21" spans="1:15" x14ac:dyDescent="0.25">
      <c r="A21" s="48">
        <v>14</v>
      </c>
      <c r="B21" s="53"/>
      <c r="C21" s="53">
        <f t="shared" si="5"/>
        <v>2920</v>
      </c>
      <c r="D21" s="49">
        <f t="shared" si="1"/>
        <v>233.6</v>
      </c>
      <c r="E21" s="49">
        <f t="shared" si="2"/>
        <v>525.6</v>
      </c>
      <c r="F21" s="53"/>
      <c r="G21" s="49">
        <f t="shared" si="6"/>
        <v>16060.000000000002</v>
      </c>
      <c r="H21" s="49"/>
      <c r="I21" s="49"/>
      <c r="J21" s="52">
        <f t="shared" si="0"/>
        <v>0.26333125430607973</v>
      </c>
      <c r="K21" s="49">
        <f t="shared" si="3"/>
        <v>4429.0210324248164</v>
      </c>
      <c r="M21" s="49">
        <f>'Solar System'!J20</f>
        <v>26.333125430607971</v>
      </c>
      <c r="O21" s="49">
        <f t="shared" si="4"/>
        <v>4455.3541578554241</v>
      </c>
    </row>
    <row r="22" spans="1:15" x14ac:dyDescent="0.25">
      <c r="A22" s="48">
        <v>15</v>
      </c>
      <c r="B22" s="53"/>
      <c r="C22" s="53">
        <f t="shared" si="5"/>
        <v>2920</v>
      </c>
      <c r="D22" s="49">
        <f t="shared" si="1"/>
        <v>233.6</v>
      </c>
      <c r="E22" s="49">
        <f t="shared" si="2"/>
        <v>525.6</v>
      </c>
      <c r="F22" s="53"/>
      <c r="G22" s="49">
        <f t="shared" si="6"/>
        <v>16060.000000000002</v>
      </c>
      <c r="H22" s="49"/>
      <c r="I22" s="49"/>
      <c r="J22" s="52">
        <f t="shared" si="0"/>
        <v>0.23939204936916339</v>
      </c>
      <c r="K22" s="49">
        <f t="shared" si="3"/>
        <v>4026.3827567498329</v>
      </c>
      <c r="M22" s="49">
        <f>'Solar System'!J21</f>
        <v>23.93920493691634</v>
      </c>
      <c r="O22" s="49">
        <f t="shared" si="4"/>
        <v>4050.3219616867491</v>
      </c>
    </row>
    <row r="23" spans="1:15" x14ac:dyDescent="0.25">
      <c r="A23" s="48">
        <v>16</v>
      </c>
      <c r="B23" s="53"/>
      <c r="C23" s="53">
        <f t="shared" si="5"/>
        <v>2920</v>
      </c>
      <c r="D23" s="49">
        <f t="shared" si="1"/>
        <v>233.6</v>
      </c>
      <c r="E23" s="49">
        <f t="shared" si="2"/>
        <v>525.6</v>
      </c>
      <c r="F23" s="53"/>
      <c r="G23" s="49">
        <f t="shared" si="6"/>
        <v>16060.000000000002</v>
      </c>
      <c r="H23" s="49"/>
      <c r="I23" s="49"/>
      <c r="J23" s="52">
        <f t="shared" si="0"/>
        <v>0.21762913579014853</v>
      </c>
      <c r="K23" s="49">
        <f t="shared" si="3"/>
        <v>3660.3479606816663</v>
      </c>
      <c r="M23" s="49">
        <f>'Solar System'!J22</f>
        <v>21.762913579014853</v>
      </c>
      <c r="O23" s="49">
        <f t="shared" si="4"/>
        <v>3682.1108742606812</v>
      </c>
    </row>
    <row r="24" spans="1:15" x14ac:dyDescent="0.25">
      <c r="A24" s="48">
        <v>17</v>
      </c>
      <c r="B24" s="53"/>
      <c r="C24" s="53">
        <f t="shared" si="5"/>
        <v>2920</v>
      </c>
      <c r="D24" s="49">
        <f t="shared" si="1"/>
        <v>233.6</v>
      </c>
      <c r="E24" s="49">
        <f t="shared" si="2"/>
        <v>525.6</v>
      </c>
      <c r="F24" s="53"/>
      <c r="G24" s="49">
        <f t="shared" si="6"/>
        <v>16060.000000000002</v>
      </c>
      <c r="H24" s="49">
        <f>H18</f>
        <v>3600</v>
      </c>
      <c r="I24" s="49"/>
      <c r="J24" s="52">
        <f t="shared" si="0"/>
        <v>0.19784466890013502</v>
      </c>
      <c r="K24" s="49">
        <f t="shared" si="3"/>
        <v>4039.8298632056371</v>
      </c>
      <c r="M24" s="49">
        <f>'Solar System'!J23</f>
        <v>19.784466890013501</v>
      </c>
      <c r="O24" s="49">
        <f t="shared" si="4"/>
        <v>4059.6143300956505</v>
      </c>
    </row>
    <row r="25" spans="1:15" x14ac:dyDescent="0.25">
      <c r="A25" s="48">
        <v>18</v>
      </c>
      <c r="B25" s="53"/>
      <c r="C25" s="53">
        <f t="shared" si="5"/>
        <v>2920</v>
      </c>
      <c r="D25" s="49">
        <f t="shared" si="1"/>
        <v>233.6</v>
      </c>
      <c r="E25" s="49">
        <f t="shared" si="2"/>
        <v>525.6</v>
      </c>
      <c r="F25" s="53"/>
      <c r="G25" s="49">
        <f t="shared" si="6"/>
        <v>16060.000000000002</v>
      </c>
      <c r="H25" s="49"/>
      <c r="I25" s="49"/>
      <c r="J25" s="52">
        <f t="shared" si="0"/>
        <v>0.17985878990921364</v>
      </c>
      <c r="K25" s="49">
        <f t="shared" si="3"/>
        <v>3025.080959241046</v>
      </c>
      <c r="M25" s="49">
        <f>'Solar System'!J24</f>
        <v>17.985878990921364</v>
      </c>
      <c r="O25" s="49">
        <f t="shared" si="4"/>
        <v>3043.0668382319673</v>
      </c>
    </row>
    <row r="26" spans="1:15" x14ac:dyDescent="0.25">
      <c r="A26" s="48">
        <v>19</v>
      </c>
      <c r="B26" s="53"/>
      <c r="C26" s="53">
        <f t="shared" si="5"/>
        <v>2920</v>
      </c>
      <c r="D26" s="49">
        <f t="shared" si="1"/>
        <v>233.6</v>
      </c>
      <c r="E26" s="49">
        <f t="shared" si="2"/>
        <v>525.6</v>
      </c>
      <c r="F26" s="53"/>
      <c r="G26" s="49">
        <f t="shared" si="6"/>
        <v>16060.000000000002</v>
      </c>
      <c r="H26" s="49"/>
      <c r="I26" s="49"/>
      <c r="J26" s="52">
        <f t="shared" si="0"/>
        <v>0.16350799082655781</v>
      </c>
      <c r="K26" s="49">
        <f t="shared" si="3"/>
        <v>2750.0735993100411</v>
      </c>
      <c r="M26" s="49">
        <f>'Solar System'!J25</f>
        <v>16.350799082655783</v>
      </c>
      <c r="O26" s="49">
        <f t="shared" si="4"/>
        <v>2766.4243983926967</v>
      </c>
    </row>
    <row r="27" spans="1:15" x14ac:dyDescent="0.25">
      <c r="A27" s="48">
        <v>20</v>
      </c>
      <c r="B27" s="53"/>
      <c r="C27" s="53">
        <f t="shared" si="5"/>
        <v>2920</v>
      </c>
      <c r="D27" s="49">
        <f t="shared" si="1"/>
        <v>233.6</v>
      </c>
      <c r="E27" s="49">
        <f t="shared" si="2"/>
        <v>525.6</v>
      </c>
      <c r="F27" s="53"/>
      <c r="G27" s="49">
        <f t="shared" si="6"/>
        <v>16060.000000000002</v>
      </c>
      <c r="H27" s="49"/>
      <c r="I27" s="49"/>
      <c r="J27" s="52">
        <f t="shared" si="0"/>
        <v>0.14864362802414349</v>
      </c>
      <c r="K27" s="49">
        <f t="shared" si="3"/>
        <v>2500.0669084636743</v>
      </c>
      <c r="M27" s="49">
        <f>'Solar System'!J26</f>
        <v>14.86436280241435</v>
      </c>
      <c r="O27" s="49">
        <f t="shared" si="4"/>
        <v>2514.9312712660885</v>
      </c>
    </row>
    <row r="28" spans="1:15" x14ac:dyDescent="0.25">
      <c r="A28" s="48">
        <v>21</v>
      </c>
      <c r="B28" s="53"/>
      <c r="C28" s="53">
        <f t="shared" si="5"/>
        <v>2920</v>
      </c>
      <c r="D28" s="49">
        <f t="shared" si="1"/>
        <v>233.6</v>
      </c>
      <c r="E28" s="49">
        <f t="shared" si="2"/>
        <v>525.6</v>
      </c>
      <c r="F28" s="53"/>
      <c r="G28" s="49">
        <f t="shared" si="6"/>
        <v>16060.000000000002</v>
      </c>
      <c r="H28" s="49">
        <f>H24</f>
        <v>3600</v>
      </c>
      <c r="I28" s="49"/>
      <c r="J28" s="52">
        <f t="shared" si="0"/>
        <v>0.13513057093103953</v>
      </c>
      <c r="K28" s="49">
        <f t="shared" si="3"/>
        <v>2759.2581539550824</v>
      </c>
      <c r="M28" s="49">
        <f>'Solar System'!J27</f>
        <v>554.03534081726207</v>
      </c>
      <c r="O28" s="49">
        <f t="shared" si="4"/>
        <v>3313.2934947723443</v>
      </c>
    </row>
    <row r="29" spans="1:15" x14ac:dyDescent="0.25">
      <c r="A29" s="48">
        <v>22</v>
      </c>
      <c r="B29" s="53"/>
      <c r="C29" s="53">
        <f t="shared" si="5"/>
        <v>2920</v>
      </c>
      <c r="D29" s="49">
        <f t="shared" si="1"/>
        <v>233.6</v>
      </c>
      <c r="E29" s="49">
        <f t="shared" si="2"/>
        <v>525.6</v>
      </c>
      <c r="F29" s="53"/>
      <c r="G29" s="49">
        <f t="shared" si="6"/>
        <v>16060.000000000002</v>
      </c>
      <c r="H29" s="49"/>
      <c r="I29" s="49"/>
      <c r="J29" s="52">
        <f t="shared" si="0"/>
        <v>0.12284597357367227</v>
      </c>
      <c r="K29" s="49">
        <f t="shared" si="3"/>
        <v>2066.1709987303088</v>
      </c>
      <c r="M29" s="49">
        <f>'Solar System'!J28</f>
        <v>12.284597357367227</v>
      </c>
      <c r="O29" s="49">
        <f t="shared" si="4"/>
        <v>2078.455596087676</v>
      </c>
    </row>
    <row r="30" spans="1:15" x14ac:dyDescent="0.25">
      <c r="A30" s="48">
        <v>23</v>
      </c>
      <c r="B30" s="53"/>
      <c r="C30" s="53">
        <f t="shared" si="5"/>
        <v>2920</v>
      </c>
      <c r="D30" s="49">
        <f t="shared" si="1"/>
        <v>233.6</v>
      </c>
      <c r="E30" s="49">
        <f t="shared" si="2"/>
        <v>525.6</v>
      </c>
      <c r="F30" s="53"/>
      <c r="G30" s="49">
        <f t="shared" si="6"/>
        <v>16060.000000000002</v>
      </c>
      <c r="H30" s="49"/>
      <c r="I30" s="49"/>
      <c r="J30" s="52">
        <f t="shared" si="0"/>
        <v>0.11167815779424752</v>
      </c>
      <c r="K30" s="49">
        <f t="shared" si="3"/>
        <v>1878.3372715730079</v>
      </c>
      <c r="M30" s="49">
        <f>'Solar System'!J29</f>
        <v>11.167815779424751</v>
      </c>
      <c r="O30" s="49">
        <f t="shared" si="4"/>
        <v>1889.5050873524326</v>
      </c>
    </row>
    <row r="31" spans="1:15" x14ac:dyDescent="0.25">
      <c r="A31" s="48">
        <v>24</v>
      </c>
      <c r="B31" s="53"/>
      <c r="C31" s="53">
        <f t="shared" si="5"/>
        <v>2920</v>
      </c>
      <c r="D31" s="49">
        <f t="shared" si="1"/>
        <v>233.6</v>
      </c>
      <c r="E31" s="49">
        <f t="shared" si="2"/>
        <v>525.6</v>
      </c>
      <c r="F31" s="53"/>
      <c r="G31" s="49">
        <f t="shared" si="6"/>
        <v>16060.000000000002</v>
      </c>
      <c r="H31" s="49"/>
      <c r="I31" s="49"/>
      <c r="J31" s="52">
        <f t="shared" si="0"/>
        <v>0.10152559799477048</v>
      </c>
      <c r="K31" s="49">
        <f t="shared" si="3"/>
        <v>1707.5793377936438</v>
      </c>
      <c r="M31" s="49">
        <f>'Solar System'!J30</f>
        <v>10.152559799477048</v>
      </c>
      <c r="O31" s="49">
        <f t="shared" si="4"/>
        <v>1717.7318975931209</v>
      </c>
    </row>
    <row r="32" spans="1:15" x14ac:dyDescent="0.25">
      <c r="J32" s="54"/>
      <c r="K32" s="55"/>
      <c r="M32" s="55"/>
      <c r="O32" s="55"/>
    </row>
    <row r="33" spans="10:15" ht="27.6" x14ac:dyDescent="0.25">
      <c r="J33" s="56" t="s">
        <v>33</v>
      </c>
      <c r="K33" s="57">
        <f>SUM(K7:K32)</f>
        <v>190423.97058930516</v>
      </c>
      <c r="M33" s="57">
        <f>'Solar System'!J32</f>
        <v>54955.549924891238</v>
      </c>
      <c r="O33" s="57">
        <f t="shared" si="4"/>
        <v>245379.5205141964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C28"/>
  <sheetViews>
    <sheetView zoomScaleNormal="100" workbookViewId="0">
      <selection activeCell="C2" sqref="C2"/>
    </sheetView>
  </sheetViews>
  <sheetFormatPr defaultColWidth="11" defaultRowHeight="13.8" x14ac:dyDescent="0.25"/>
  <cols>
    <col min="1" max="2" width="11" style="35"/>
    <col min="3" max="3" width="20.59765625" style="35" customWidth="1"/>
  </cols>
  <sheetData>
    <row r="1" spans="1:3" x14ac:dyDescent="0.25">
      <c r="A1" s="34" t="s">
        <v>39</v>
      </c>
    </row>
    <row r="3" spans="1:3" x14ac:dyDescent="0.25">
      <c r="A3" s="36" t="s">
        <v>23</v>
      </c>
      <c r="B3" s="36" t="s">
        <v>1</v>
      </c>
      <c r="C3" s="36" t="s">
        <v>43</v>
      </c>
    </row>
    <row r="4" spans="1:3" x14ac:dyDescent="0.25">
      <c r="A4" s="37">
        <v>1</v>
      </c>
      <c r="B4" s="44">
        <f>'Generator Stand Alone System'!K6</f>
        <v>42718.400000000001</v>
      </c>
      <c r="C4" s="44">
        <f>Hybrid!O7</f>
        <v>78919.200000000012</v>
      </c>
    </row>
    <row r="5" spans="1:3" x14ac:dyDescent="0.25">
      <c r="A5" s="37">
        <v>2</v>
      </c>
      <c r="B5" s="44">
        <f>B4+'Generator Stand Alone System'!K7</f>
        <v>73916.945454545465</v>
      </c>
      <c r="C5" s="44">
        <f>C4+Hybrid!O8</f>
        <v>94300.290909090923</v>
      </c>
    </row>
    <row r="6" spans="1:3" x14ac:dyDescent="0.25">
      <c r="A6" s="37">
        <v>3</v>
      </c>
      <c r="B6" s="44">
        <f>B5+'Generator Stand Alone System'!K8</f>
        <v>99304.052892561987</v>
      </c>
      <c r="C6" s="44">
        <f>C5+Hybrid!O9</f>
        <v>108283.10082644629</v>
      </c>
    </row>
    <row r="7" spans="1:3" x14ac:dyDescent="0.25">
      <c r="A7" s="37">
        <v>4</v>
      </c>
      <c r="B7" s="44">
        <f>B6+'Generator Stand Alone System'!K9</f>
        <v>125087.97475582268</v>
      </c>
      <c r="C7" s="44">
        <f>C6+Hybrid!O10</f>
        <v>123699.47948910594</v>
      </c>
    </row>
    <row r="8" spans="1:3" x14ac:dyDescent="0.25">
      <c r="A8" s="37">
        <v>5</v>
      </c>
      <c r="B8" s="44">
        <f>B7+'Generator Stand Alone System'!K10</f>
        <v>146069.05528310908</v>
      </c>
      <c r="C8" s="44">
        <f>C7+Hybrid!O11</f>
        <v>135255.52074311866</v>
      </c>
    </row>
    <row r="9" spans="1:3" x14ac:dyDescent="0.25">
      <c r="A9" s="37">
        <v>6</v>
      </c>
      <c r="B9" s="44">
        <f>B8+'Generator Stand Alone System'!K11</f>
        <v>172593.82073007929</v>
      </c>
      <c r="C9" s="44">
        <f>C8+Hybrid!O12</f>
        <v>145761.01279222112</v>
      </c>
    </row>
    <row r="10" spans="1:3" x14ac:dyDescent="0.25">
      <c r="A10" s="37">
        <v>7</v>
      </c>
      <c r="B10" s="44">
        <f>B9+'Generator Stand Alone System'!K12</f>
        <v>189933.55670304323</v>
      </c>
      <c r="C10" s="44">
        <f>C9+Hybrid!O13</f>
        <v>157569.35582980211</v>
      </c>
    </row>
    <row r="11" spans="1:3" x14ac:dyDescent="0.25">
      <c r="A11" s="37">
        <v>8</v>
      </c>
      <c r="B11" s="44">
        <f>B10+'Generator Stand Alone System'!K13</f>
        <v>207544.32226773191</v>
      </c>
      <c r="C11" s="44">
        <f>C10+Hybrid!O14</f>
        <v>168098.94988940161</v>
      </c>
    </row>
    <row r="12" spans="1:3" x14ac:dyDescent="0.25">
      <c r="A12" s="37">
        <v>9</v>
      </c>
      <c r="B12" s="44">
        <f>B11+'Generator Stand Alone System'!K14</f>
        <v>221874.68257596658</v>
      </c>
      <c r="C12" s="44">
        <f>C11+Hybrid!O15</f>
        <v>175991.88155664614</v>
      </c>
    </row>
    <row r="13" spans="1:3" x14ac:dyDescent="0.25">
      <c r="A13" s="37">
        <v>10</v>
      </c>
      <c r="B13" s="44">
        <f>B12+'Generator Stand Alone System'!K15</f>
        <v>236429.03428232085</v>
      </c>
      <c r="C13" s="44">
        <f>C12+Hybrid!O16</f>
        <v>183167.27398141389</v>
      </c>
    </row>
    <row r="14" spans="1:3" x14ac:dyDescent="0.25">
      <c r="A14" s="37">
        <v>11</v>
      </c>
      <c r="B14" s="44">
        <f>B13+'Generator Stand Alone System'!K16</f>
        <v>248272.30726433298</v>
      </c>
      <c r="C14" s="44">
        <f>C13+Hybrid!O17</f>
        <v>189690.35800393001</v>
      </c>
    </row>
    <row r="15" spans="1:3" x14ac:dyDescent="0.25">
      <c r="A15" s="37">
        <v>12</v>
      </c>
      <c r="B15" s="44">
        <f>B14+'Generator Stand Alone System'!K17</f>
        <v>263244.84585993888</v>
      </c>
      <c r="C15" s="44">
        <f>C14+Hybrid!O18</f>
        <v>196882.21242616861</v>
      </c>
    </row>
    <row r="16" spans="1:3" x14ac:dyDescent="0.25">
      <c r="A16" s="37">
        <v>13</v>
      </c>
      <c r="B16" s="44">
        <f>B15+'Generator Stand Alone System'!K18</f>
        <v>273032.67477069271</v>
      </c>
      <c r="C16" s="44">
        <f>C15+Hybrid!O19</f>
        <v>202273.19095717368</v>
      </c>
    </row>
    <row r="17" spans="1:3" x14ac:dyDescent="0.25">
      <c r="A17" s="37">
        <v>14</v>
      </c>
      <c r="B17" s="44">
        <f>B16+'Generator Stand Alone System'!K19</f>
        <v>282973.49282024824</v>
      </c>
      <c r="C17" s="44">
        <f>C16+Hybrid!O20</f>
        <v>211808.71060660164</v>
      </c>
    </row>
    <row r="18" spans="1:3" x14ac:dyDescent="0.25">
      <c r="A18" s="37">
        <v>15</v>
      </c>
      <c r="B18" s="44">
        <f>B17+'Generator Stand Alone System'!K20</f>
        <v>291062.60762252414</v>
      </c>
      <c r="C18" s="44">
        <f>C17+Hybrid!O21</f>
        <v>216264.06476445706</v>
      </c>
    </row>
    <row r="19" spans="1:3" x14ac:dyDescent="0.25">
      <c r="A19" s="37">
        <v>16</v>
      </c>
      <c r="B19" s="44">
        <f>B18+'Generator Stand Alone System'!K21</f>
        <v>299278.15972959483</v>
      </c>
      <c r="C19" s="44">
        <f>C18+Hybrid!O22</f>
        <v>220314.3867261438</v>
      </c>
    </row>
    <row r="20" spans="1:3" x14ac:dyDescent="0.25">
      <c r="A20" s="37">
        <v>17</v>
      </c>
      <c r="B20" s="44">
        <f>B19+'Generator Stand Alone System'!K22</f>
        <v>305963.37857445091</v>
      </c>
      <c r="C20" s="44">
        <f>C19+Hybrid!O23</f>
        <v>223996.49760040449</v>
      </c>
    </row>
    <row r="21" spans="1:3" x14ac:dyDescent="0.25">
      <c r="A21" s="37">
        <v>18</v>
      </c>
      <c r="B21" s="44">
        <f>B20+'Generator Stand Alone System'!K23</f>
        <v>314414.98627839441</v>
      </c>
      <c r="C21" s="44">
        <f>C20+Hybrid!O24</f>
        <v>228056.11193050013</v>
      </c>
    </row>
    <row r="22" spans="1:3" x14ac:dyDescent="0.25">
      <c r="A22" s="37">
        <v>19</v>
      </c>
      <c r="B22" s="44">
        <f>B21+'Generator Stand Alone System'!K24</f>
        <v>319939.9605303416</v>
      </c>
      <c r="C22" s="44">
        <f>C21+Hybrid!O25</f>
        <v>231099.17876873209</v>
      </c>
    </row>
    <row r="23" spans="1:3" x14ac:dyDescent="0.25">
      <c r="A23" s="37">
        <v>20</v>
      </c>
      <c r="B23" s="44">
        <f>B22+'Generator Stand Alone System'!K25</f>
        <v>325551.29316272377</v>
      </c>
      <c r="C23" s="44">
        <f>C22+Hybrid!O26</f>
        <v>233865.60316712479</v>
      </c>
    </row>
    <row r="24" spans="1:3" x14ac:dyDescent="0.25">
      <c r="A24" s="37">
        <v>21</v>
      </c>
      <c r="B24" s="44">
        <f>B23+'Generator Stand Alone System'!K26</f>
        <v>330117.38758582063</v>
      </c>
      <c r="C24" s="44">
        <f>C23+Hybrid!O27</f>
        <v>236380.53443839087</v>
      </c>
    </row>
    <row r="25" spans="1:3" x14ac:dyDescent="0.25">
      <c r="A25" s="37">
        <v>22</v>
      </c>
      <c r="B25" s="44">
        <f>B24+'Generator Stand Alone System'!K27</f>
        <v>334754.85257126042</v>
      </c>
      <c r="C25" s="44">
        <f>C24+Hybrid!O28</f>
        <v>239693.82793316321</v>
      </c>
    </row>
    <row r="26" spans="1:3" x14ac:dyDescent="0.25">
      <c r="A26" s="37">
        <v>23</v>
      </c>
      <c r="B26" s="44">
        <f>B25+'Generator Stand Alone System'!K28</f>
        <v>338528.48432588589</v>
      </c>
      <c r="C26" s="44">
        <f>C25+Hybrid!O29</f>
        <v>241772.28352925088</v>
      </c>
    </row>
    <row r="27" spans="1:3" x14ac:dyDescent="0.25">
      <c r="A27" s="37">
        <v>24</v>
      </c>
      <c r="B27" s="44">
        <f>B26+'Generator Stand Alone System'!K29</f>
        <v>343299.19654180366</v>
      </c>
      <c r="C27" s="44">
        <f>C26+Hybrid!O30</f>
        <v>243661.78861660333</v>
      </c>
    </row>
    <row r="28" spans="1:3" x14ac:dyDescent="0.25">
      <c r="A28" s="37">
        <v>25</v>
      </c>
      <c r="B28" s="44">
        <f>B27+'Generator Stand Alone System'!K30</f>
        <v>346417.90047124622</v>
      </c>
      <c r="C28" s="44">
        <f>C27+Hybrid!O31</f>
        <v>245379.52051419645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Genset Fuel consumption chart</vt:lpstr>
      <vt:lpstr>Genset Service costs</vt:lpstr>
      <vt:lpstr>Generator Stand Alone System</vt:lpstr>
      <vt:lpstr>Solar System</vt:lpstr>
      <vt:lpstr>Hybrid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Ibanez</dc:creator>
  <cp:lastModifiedBy>Martin Findlay</cp:lastModifiedBy>
  <cp:revision>3</cp:revision>
  <cp:lastPrinted>2016-02-05T09:56:21Z</cp:lastPrinted>
  <dcterms:created xsi:type="dcterms:W3CDTF">2016-02-05T06:51:09Z</dcterms:created>
  <dcterms:modified xsi:type="dcterms:W3CDTF">2019-05-21T09:55:16Z</dcterms:modified>
</cp:coreProperties>
</file>